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173" i="3" s="1"/>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H39" i="37" s="1"/>
  <c r="D39" i="37"/>
  <c r="B40" i="37"/>
  <c r="B41" i="37"/>
  <c r="B42" i="37"/>
  <c r="G42" i="37" s="1"/>
  <c r="C42" i="37"/>
  <c r="D42" i="37"/>
  <c r="B43" i="37"/>
  <c r="C43" i="37"/>
  <c r="D43" i="37"/>
  <c r="B44" i="37"/>
  <c r="C44" i="37"/>
  <c r="D44" i="37"/>
  <c r="H44" i="37" s="1"/>
  <c r="B45" i="37"/>
  <c r="G45" i="37" s="1"/>
  <c r="C45" i="37"/>
  <c r="D45" i="37"/>
  <c r="B46" i="37"/>
  <c r="B47" i="37"/>
  <c r="B48" i="37"/>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H56" i="37" s="1"/>
  <c r="B57" i="37"/>
  <c r="G57" i="37" s="1"/>
  <c r="C57" i="37"/>
  <c r="D57" i="37"/>
  <c r="B58" i="37"/>
  <c r="B59" i="37"/>
  <c r="C59" i="37"/>
  <c r="D59" i="37"/>
  <c r="G59" i="37"/>
  <c r="B60" i="37"/>
  <c r="C60" i="37"/>
  <c r="D60" i="37"/>
  <c r="G60" i="37"/>
  <c r="B61" i="37"/>
  <c r="B62" i="37"/>
  <c r="C62" i="37"/>
  <c r="D62" i="37"/>
  <c r="H62" i="37" s="1"/>
  <c r="B63" i="37"/>
  <c r="G63" i="37" s="1"/>
  <c r="C63" i="37"/>
  <c r="D63" i="37"/>
  <c r="B64" i="37"/>
  <c r="B65" i="37"/>
  <c r="C65" i="37"/>
  <c r="G65" i="37" s="1"/>
  <c r="D65" i="37"/>
  <c r="B66" i="37"/>
  <c r="C66" i="37"/>
  <c r="D66" i="37"/>
  <c r="G66" i="37" s="1"/>
  <c r="B67" i="37"/>
  <c r="B68" i="37"/>
  <c r="C68" i="37"/>
  <c r="D68" i="37"/>
  <c r="H68" i="37" s="1"/>
  <c r="B69" i="37"/>
  <c r="G69" i="37" s="1"/>
  <c r="C69" i="37"/>
  <c r="D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B79" i="37"/>
  <c r="C79" i="37"/>
  <c r="D79" i="37"/>
  <c r="B80" i="37"/>
  <c r="G80" i="37" s="1"/>
  <c r="C80" i="37"/>
  <c r="D80" i="37"/>
  <c r="B81" i="37"/>
  <c r="C81" i="37"/>
  <c r="D81" i="37"/>
  <c r="B82" i="37"/>
  <c r="C82" i="37"/>
  <c r="D82" i="37"/>
  <c r="B83" i="37"/>
  <c r="C83" i="37"/>
  <c r="D83" i="37"/>
  <c r="B84" i="37"/>
  <c r="B85" i="37"/>
  <c r="C85" i="37"/>
  <c r="D85" i="37"/>
  <c r="B86" i="37"/>
  <c r="G86" i="37" s="1"/>
  <c r="C86" i="37"/>
  <c r="D86" i="37"/>
  <c r="B87" i="37"/>
  <c r="C87" i="37"/>
  <c r="D87" i="37"/>
  <c r="B88" i="37"/>
  <c r="C88" i="37"/>
  <c r="D88" i="37"/>
  <c r="H88" i="37" s="1"/>
  <c r="B89" i="37"/>
  <c r="C89" i="37"/>
  <c r="D89" i="37"/>
  <c r="B90" i="37"/>
  <c r="G90" i="37" s="1"/>
  <c r="C90" i="37"/>
  <c r="D90" i="37"/>
  <c r="B91" i="37"/>
  <c r="B92" i="37"/>
  <c r="G92" i="37" s="1"/>
  <c r="C92" i="37"/>
  <c r="D92" i="37"/>
  <c r="B93" i="37"/>
  <c r="C93" i="37"/>
  <c r="H93" i="37" s="1"/>
  <c r="D93" i="37"/>
  <c r="B94" i="37"/>
  <c r="C94" i="37"/>
  <c r="D94" i="37"/>
  <c r="H94" i="37" s="1"/>
  <c r="B95" i="37"/>
  <c r="C95" i="37"/>
  <c r="D95" i="37"/>
  <c r="B96" i="37"/>
  <c r="G96" i="37" s="1"/>
  <c r="C96" i="37"/>
  <c r="D96" i="37"/>
  <c r="B97" i="37"/>
  <c r="C97" i="37"/>
  <c r="H97" i="37" s="1"/>
  <c r="D97" i="37"/>
  <c r="B98" i="37"/>
  <c r="C98" i="37"/>
  <c r="D98" i="37"/>
  <c r="H98" i="37" s="1"/>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H127" i="37" s="1"/>
  <c r="B128" i="37"/>
  <c r="B129" i="37"/>
  <c r="G129" i="37" s="1"/>
  <c r="C129" i="37"/>
  <c r="D129" i="37"/>
  <c r="B130" i="37"/>
  <c r="G130" i="37" s="1"/>
  <c r="C130" i="37"/>
  <c r="D130" i="37"/>
  <c r="B131" i="37"/>
  <c r="B132" i="37"/>
  <c r="B133" i="37"/>
  <c r="C133" i="37"/>
  <c r="D133" i="37"/>
  <c r="B134" i="37"/>
  <c r="C134" i="37"/>
  <c r="D134" i="37"/>
  <c r="B135" i="37"/>
  <c r="C135" i="37"/>
  <c r="D135" i="37"/>
  <c r="B136" i="37"/>
  <c r="C136" i="37"/>
  <c r="G136" i="37" s="1"/>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H152" i="37" s="1"/>
  <c r="B153" i="37"/>
  <c r="C153" i="37"/>
  <c r="D153" i="37"/>
  <c r="B154" i="37"/>
  <c r="C154" i="37"/>
  <c r="D154" i="37"/>
  <c r="B155" i="37"/>
  <c r="C155" i="37"/>
  <c r="D155" i="37"/>
  <c r="B156" i="37"/>
  <c r="C156" i="37"/>
  <c r="D156" i="37"/>
  <c r="H156" i="37" s="1"/>
  <c r="B157" i="37"/>
  <c r="B158" i="37"/>
  <c r="C158" i="37"/>
  <c r="D158" i="37"/>
  <c r="B159" i="37"/>
  <c r="C159" i="37"/>
  <c r="D159" i="37"/>
  <c r="B160" i="37"/>
  <c r="C160" i="37"/>
  <c r="D160" i="37"/>
  <c r="B161" i="37"/>
  <c r="B162" i="37"/>
  <c r="B163" i="37"/>
  <c r="C163" i="37"/>
  <c r="D163" i="37"/>
  <c r="B164" i="37"/>
  <c r="C164" i="37"/>
  <c r="H164" i="37" s="1"/>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G173" i="37" s="1"/>
  <c r="C173" i="37"/>
  <c r="D173" i="37"/>
  <c r="B174" i="37"/>
  <c r="C174" i="37"/>
  <c r="D174" i="37"/>
  <c r="B175" i="37"/>
  <c r="B176" i="37"/>
  <c r="C176" i="37"/>
  <c r="G176" i="37" s="1"/>
  <c r="D176" i="37"/>
  <c r="B177" i="37"/>
  <c r="C177" i="37"/>
  <c r="G177" i="37" s="1"/>
  <c r="D177" i="37"/>
  <c r="B178" i="37"/>
  <c r="C178" i="37"/>
  <c r="G178" i="37" s="1"/>
  <c r="D178" i="37"/>
  <c r="B179" i="37"/>
  <c r="C179" i="37"/>
  <c r="D179" i="37"/>
  <c r="B180" i="37"/>
  <c r="C180" i="37"/>
  <c r="G180" i="37" s="1"/>
  <c r="D180" i="37"/>
  <c r="B181" i="37"/>
  <c r="C181" i="37"/>
  <c r="G181" i="37" s="1"/>
  <c r="D181" i="37"/>
  <c r="B182" i="37"/>
  <c r="C182" i="37"/>
  <c r="D182" i="37"/>
  <c r="B183" i="37"/>
  <c r="C183" i="37"/>
  <c r="G183" i="37" s="1"/>
  <c r="D183" i="37"/>
  <c r="B184" i="37"/>
  <c r="C184" i="37"/>
  <c r="G184" i="37" s="1"/>
  <c r="D184" i="37"/>
  <c r="B185" i="37"/>
  <c r="C185" i="37"/>
  <c r="G185" i="37" s="1"/>
  <c r="D185" i="37"/>
  <c r="B186" i="37"/>
  <c r="B187" i="37"/>
  <c r="G187" i="37" s="1"/>
  <c r="C187" i="37"/>
  <c r="D187" i="37"/>
  <c r="B188" i="37"/>
  <c r="C188" i="37"/>
  <c r="D188" i="37"/>
  <c r="B189" i="37"/>
  <c r="C189" i="37"/>
  <c r="G189" i="37" s="1"/>
  <c r="D189" i="37"/>
  <c r="B190" i="37"/>
  <c r="C190" i="37"/>
  <c r="G190" i="37" s="1"/>
  <c r="D190" i="37"/>
  <c r="B191" i="37"/>
  <c r="C191" i="37"/>
  <c r="G191" i="37" s="1"/>
  <c r="D191" i="37"/>
  <c r="B192" i="37"/>
  <c r="C192" i="37"/>
  <c r="G192" i="37" s="1"/>
  <c r="D192" i="37"/>
  <c r="B193" i="37"/>
  <c r="C193" i="37"/>
  <c r="D193" i="37"/>
  <c r="H193" i="37" s="1"/>
  <c r="B194" i="37"/>
  <c r="B195" i="37"/>
  <c r="B196" i="37"/>
  <c r="C196" i="37"/>
  <c r="D196" i="37"/>
  <c r="G196" i="37"/>
  <c r="B197" i="37"/>
  <c r="C197" i="37"/>
  <c r="D197" i="37"/>
  <c r="G197" i="37"/>
  <c r="B198" i="37"/>
  <c r="C198" i="37"/>
  <c r="D198" i="37"/>
  <c r="G198" i="37"/>
  <c r="B199" i="37"/>
  <c r="C199" i="37"/>
  <c r="D199" i="37"/>
  <c r="G199" i="37"/>
  <c r="B200" i="37"/>
  <c r="B201" i="37"/>
  <c r="C201" i="37"/>
  <c r="D201" i="37"/>
  <c r="H201" i="37" s="1"/>
  <c r="B202" i="37"/>
  <c r="C202" i="37"/>
  <c r="D202" i="37"/>
  <c r="B203" i="37"/>
  <c r="G203" i="37" s="1"/>
  <c r="C203" i="37"/>
  <c r="D203" i="37"/>
  <c r="B204" i="37"/>
  <c r="C204" i="37"/>
  <c r="H204" i="37" s="1"/>
  <c r="D204" i="37"/>
  <c r="B205" i="37"/>
  <c r="C205" i="37"/>
  <c r="D205" i="37"/>
  <c r="H205" i="37" s="1"/>
  <c r="B206" i="37"/>
  <c r="C206" i="37"/>
  <c r="D206" i="37"/>
  <c r="B207" i="37"/>
  <c r="G207" i="37" s="1"/>
  <c r="C207" i="37"/>
  <c r="D207" i="37"/>
  <c r="B208" i="37"/>
  <c r="B209" i="37"/>
  <c r="C209" i="37"/>
  <c r="D209" i="37"/>
  <c r="H209" i="37" s="1"/>
  <c r="B210" i="37"/>
  <c r="G210" i="37" s="1"/>
  <c r="C210" i="37"/>
  <c r="D210" i="37"/>
  <c r="B211" i="37"/>
  <c r="G211" i="37" s="1"/>
  <c r="C211" i="37"/>
  <c r="D211" i="37"/>
  <c r="B212" i="37"/>
  <c r="G212" i="37" s="1"/>
  <c r="C212" i="37"/>
  <c r="D212" i="37"/>
  <c r="B213" i="37"/>
  <c r="B214" i="37"/>
  <c r="B215" i="37"/>
  <c r="C215" i="37"/>
  <c r="D215" i="37"/>
  <c r="G215" i="37" s="1"/>
  <c r="B216" i="37"/>
  <c r="C216" i="37"/>
  <c r="D216" i="37"/>
  <c r="G216" i="37" s="1"/>
  <c r="B217" i="37"/>
  <c r="B218" i="37"/>
  <c r="C218" i="37"/>
  <c r="D218" i="37"/>
  <c r="B219" i="37"/>
  <c r="G219" i="37" s="1"/>
  <c r="C219" i="37"/>
  <c r="D219" i="37"/>
  <c r="B220" i="37"/>
  <c r="C220" i="37"/>
  <c r="H220" i="37" s="1"/>
  <c r="D220" i="37"/>
  <c r="B221" i="37"/>
  <c r="C221" i="37"/>
  <c r="D221" i="37"/>
  <c r="H221" i="37" s="1"/>
  <c r="B222" i="37"/>
  <c r="B223" i="37"/>
  <c r="B224" i="37"/>
  <c r="C224" i="37"/>
  <c r="D224" i="37"/>
  <c r="G224" i="37"/>
  <c r="B225" i="37"/>
  <c r="C225" i="37"/>
  <c r="D225" i="37"/>
  <c r="G225" i="37"/>
  <c r="B226" i="37"/>
  <c r="B227" i="37"/>
  <c r="C227" i="37"/>
  <c r="D227" i="37"/>
  <c r="G227" i="37" s="1"/>
  <c r="B228" i="37"/>
  <c r="C228" i="37"/>
  <c r="D228" i="37"/>
  <c r="G228" i="37" s="1"/>
  <c r="B229" i="37"/>
  <c r="B230" i="37"/>
  <c r="C230" i="37"/>
  <c r="D230" i="37"/>
  <c r="B231" i="37"/>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H240" i="37" s="1"/>
  <c r="B241" i="37"/>
  <c r="C241" i="37"/>
  <c r="G241" i="37" s="1"/>
  <c r="D241" i="37"/>
  <c r="B242" i="37"/>
  <c r="B243" i="37"/>
  <c r="C243" i="37"/>
  <c r="D243" i="37"/>
  <c r="B244" i="37"/>
  <c r="G244" i="37" s="1"/>
  <c r="C244" i="37"/>
  <c r="D244" i="37"/>
  <c r="B245" i="37"/>
  <c r="C245" i="37"/>
  <c r="H245" i="37" s="1"/>
  <c r="D245" i="37"/>
  <c r="B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H268" i="37" s="1"/>
  <c r="B269" i="37"/>
  <c r="C269" i="37"/>
  <c r="G269" i="37" s="1"/>
  <c r="D269" i="37"/>
  <c r="B270" i="37"/>
  <c r="C270" i="37"/>
  <c r="D270" i="37"/>
  <c r="B271" i="37"/>
  <c r="C271" i="37"/>
  <c r="G271" i="37" s="1"/>
  <c r="D271" i="37"/>
  <c r="B272" i="37"/>
  <c r="C272" i="37"/>
  <c r="D272" i="37"/>
  <c r="H272" i="37" s="1"/>
  <c r="B273" i="37"/>
  <c r="B274" i="37"/>
  <c r="C274" i="37"/>
  <c r="D274" i="37"/>
  <c r="B275" i="37"/>
  <c r="C275" i="37"/>
  <c r="D275" i="37"/>
  <c r="B276" i="37"/>
  <c r="C276" i="37"/>
  <c r="D276" i="37"/>
  <c r="B277" i="37"/>
  <c r="G277" i="37" s="1"/>
  <c r="C277" i="37"/>
  <c r="D277" i="37"/>
  <c r="B278" i="37"/>
  <c r="C278" i="37"/>
  <c r="D278" i="37"/>
  <c r="B279" i="37"/>
  <c r="C279" i="37"/>
  <c r="D279" i="37"/>
  <c r="B280" i="37"/>
  <c r="B281" i="37"/>
  <c r="B282" i="37"/>
  <c r="B283" i="37"/>
  <c r="B284" i="37"/>
  <c r="B285" i="37"/>
  <c r="C285" i="37"/>
  <c r="D285" i="37"/>
  <c r="H285" i="37" s="1"/>
  <c r="B286" i="37"/>
  <c r="C286" i="37"/>
  <c r="D286" i="37"/>
  <c r="B287" i="37"/>
  <c r="G287" i="37" s="1"/>
  <c r="C287" i="37"/>
  <c r="D287" i="37"/>
  <c r="B288" i="37"/>
  <c r="C288" i="37"/>
  <c r="D288" i="37"/>
  <c r="B289" i="37"/>
  <c r="G289" i="37" s="1"/>
  <c r="C289" i="37"/>
  <c r="D289" i="37"/>
  <c r="B290" i="37"/>
  <c r="B291" i="37"/>
  <c r="B292" i="37"/>
  <c r="B293" i="37"/>
  <c r="C293" i="37"/>
  <c r="H293" i="37" s="1"/>
  <c r="D293" i="37"/>
  <c r="B294" i="37"/>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G305" i="37" s="1"/>
  <c r="D305" i="37"/>
  <c r="B306" i="37"/>
  <c r="C306" i="37"/>
  <c r="G306" i="37" s="1"/>
  <c r="D306" i="37"/>
  <c r="B307" i="37"/>
  <c r="C307" i="37"/>
  <c r="G307" i="37" s="1"/>
  <c r="D307" i="37"/>
  <c r="B308" i="37"/>
  <c r="C308" i="37"/>
  <c r="G308" i="37" s="1"/>
  <c r="D308" i="37"/>
  <c r="B309" i="37"/>
  <c r="B310" i="37"/>
  <c r="G310" i="37" s="1"/>
  <c r="C310" i="37"/>
  <c r="D310" i="37"/>
  <c r="B311" i="37"/>
  <c r="C311" i="37"/>
  <c r="D311" i="37"/>
  <c r="B312" i="37"/>
  <c r="C312" i="37"/>
  <c r="D312" i="37"/>
  <c r="H312" i="37" s="1"/>
  <c r="B313" i="37"/>
  <c r="C313" i="37"/>
  <c r="D313" i="37"/>
  <c r="B314" i="37"/>
  <c r="G314" i="37" s="1"/>
  <c r="C314" i="37"/>
  <c r="D314" i="37"/>
  <c r="B315" i="37"/>
  <c r="C315" i="37"/>
  <c r="D315" i="37"/>
  <c r="B316" i="37"/>
  <c r="C316" i="37"/>
  <c r="D316" i="37"/>
  <c r="H316" i="37" s="1"/>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G326" i="37" s="1"/>
  <c r="C326" i="37"/>
  <c r="D326" i="37"/>
  <c r="B327" i="37"/>
  <c r="C327" i="37"/>
  <c r="H327" i="37" s="1"/>
  <c r="D327" i="37"/>
  <c r="B328" i="37"/>
  <c r="B329" i="37"/>
  <c r="C329" i="37"/>
  <c r="G329" i="37" s="1"/>
  <c r="D329" i="37"/>
  <c r="B330" i="37"/>
  <c r="C330" i="37"/>
  <c r="G330" i="37" s="1"/>
  <c r="D330" i="37"/>
  <c r="B331" i="37"/>
  <c r="B332" i="37"/>
  <c r="G332" i="37" s="1"/>
  <c r="C332" i="37"/>
  <c r="D332" i="37"/>
  <c r="B333" i="37"/>
  <c r="C333" i="37"/>
  <c r="D333" i="37"/>
  <c r="B334" i="37"/>
  <c r="C334" i="37"/>
  <c r="D334" i="37"/>
  <c r="B335" i="37"/>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H363" i="37" s="1"/>
  <c r="D363" i="37"/>
  <c r="B364" i="37"/>
  <c r="C364" i="37"/>
  <c r="D364" i="37"/>
  <c r="B365" i="37"/>
  <c r="C365" i="37"/>
  <c r="D365" i="37"/>
  <c r="B366" i="37"/>
  <c r="C366" i="37"/>
  <c r="D366" i="37"/>
  <c r="G366" i="37" s="1"/>
  <c r="B367" i="37"/>
  <c r="C367" i="37"/>
  <c r="H367" i="37" s="1"/>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G401" i="37" s="1"/>
  <c r="D401" i="37"/>
  <c r="B402" i="37"/>
  <c r="C402" i="37"/>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B429" i="37"/>
  <c r="G429" i="37" s="1"/>
  <c r="C429" i="37"/>
  <c r="D429" i="37"/>
  <c r="B430" i="37"/>
  <c r="G430" i="37" s="1"/>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C449" i="37"/>
  <c r="D449" i="37"/>
  <c r="H449" i="37" s="1"/>
  <c r="B450" i="37"/>
  <c r="B451" i="37"/>
  <c r="B452" i="37"/>
  <c r="G452" i="37" s="1"/>
  <c r="C452" i="37"/>
  <c r="D452" i="37"/>
  <c r="B453" i="37"/>
  <c r="C453" i="37"/>
  <c r="D453" i="37"/>
  <c r="B454" i="37"/>
  <c r="B455" i="37"/>
  <c r="C455" i="37"/>
  <c r="D455" i="37"/>
  <c r="B456" i="37"/>
  <c r="C456" i="37"/>
  <c r="D456" i="37"/>
  <c r="G456" i="37" s="1"/>
  <c r="B457" i="37"/>
  <c r="B458" i="37"/>
  <c r="C458" i="37"/>
  <c r="D458" i="37"/>
  <c r="B459" i="37"/>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C471" i="37"/>
  <c r="D471" i="37"/>
  <c r="B472" i="37"/>
  <c r="B473" i="37"/>
  <c r="C473" i="37"/>
  <c r="G473" i="37" s="1"/>
  <c r="D473" i="37"/>
  <c r="B474" i="37"/>
  <c r="C474" i="37"/>
  <c r="G474" i="37" s="1"/>
  <c r="D474" i="37"/>
  <c r="B475" i="37"/>
  <c r="B476" i="37"/>
  <c r="B477" i="37"/>
  <c r="C477" i="37"/>
  <c r="D477" i="37"/>
  <c r="B478" i="37"/>
  <c r="C478" i="37"/>
  <c r="D478" i="37"/>
  <c r="B479" i="37"/>
  <c r="C479" i="37"/>
  <c r="D479" i="37"/>
  <c r="B480" i="37"/>
  <c r="C480" i="37"/>
  <c r="D480" i="37"/>
  <c r="G480" i="37" s="1"/>
  <c r="B481" i="37"/>
  <c r="B482" i="37"/>
  <c r="C482" i="37"/>
  <c r="D482" i="37"/>
  <c r="B483" i="37"/>
  <c r="C483" i="37"/>
  <c r="D483" i="37"/>
  <c r="B484" i="37"/>
  <c r="G484" i="37" s="1"/>
  <c r="C484" i="37"/>
  <c r="D484" i="37"/>
  <c r="B485" i="37"/>
  <c r="G485" i="37" s="1"/>
  <c r="C485" i="37"/>
  <c r="D485" i="37"/>
  <c r="B486" i="37"/>
  <c r="B487" i="37"/>
  <c r="C487" i="37"/>
  <c r="G487" i="37" s="1"/>
  <c r="D487" i="37"/>
  <c r="B488" i="37"/>
  <c r="C488" i="37"/>
  <c r="G488" i="37" s="1"/>
  <c r="D488" i="37"/>
  <c r="B489" i="37"/>
  <c r="C489" i="37"/>
  <c r="G489" i="37" s="1"/>
  <c r="D489" i="37"/>
  <c r="B490" i="37"/>
  <c r="C490" i="37"/>
  <c r="G490" i="37" s="1"/>
  <c r="D490" i="37"/>
  <c r="B491" i="37"/>
  <c r="C491" i="37"/>
  <c r="G491" i="37" s="1"/>
  <c r="D491" i="37"/>
  <c r="B492" i="37"/>
  <c r="C492" i="37"/>
  <c r="G492" i="37" s="1"/>
  <c r="D492" i="37"/>
  <c r="B493" i="37"/>
  <c r="B494" i="37"/>
  <c r="G494" i="37" s="1"/>
  <c r="C494" i="37"/>
  <c r="D494" i="37"/>
  <c r="B495" i="37"/>
  <c r="C495" i="37"/>
  <c r="D495" i="37"/>
  <c r="H495" i="37" s="1"/>
  <c r="B496" i="37"/>
  <c r="C496" i="37"/>
  <c r="D496" i="37"/>
  <c r="B497" i="37"/>
  <c r="G497" i="37" s="1"/>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C509" i="37"/>
  <c r="D509" i="37"/>
  <c r="H509" i="37" s="1"/>
  <c r="B510" i="37"/>
  <c r="B511" i="37"/>
  <c r="C511" i="37"/>
  <c r="G511" i="37" s="1"/>
  <c r="D511" i="37"/>
  <c r="B512" i="37"/>
  <c r="C512" i="37"/>
  <c r="G512" i="37" s="1"/>
  <c r="D512" i="37"/>
  <c r="B513" i="37"/>
  <c r="B514" i="37"/>
  <c r="C514" i="37"/>
  <c r="D514" i="37"/>
  <c r="B515" i="37"/>
  <c r="C515" i="37"/>
  <c r="D515" i="37"/>
  <c r="B516" i="37"/>
  <c r="B517" i="37"/>
  <c r="C517" i="37"/>
  <c r="G517" i="37" s="1"/>
  <c r="D517" i="37"/>
  <c r="B518" i="37"/>
  <c r="C518" i="37"/>
  <c r="G518" i="37" s="1"/>
  <c r="D518" i="37"/>
  <c r="B519" i="37"/>
  <c r="B520" i="37"/>
  <c r="B521" i="37"/>
  <c r="B522" i="37"/>
  <c r="C522" i="37"/>
  <c r="D522" i="37"/>
  <c r="G522" i="37" s="1"/>
  <c r="B523" i="37"/>
  <c r="C523" i="37"/>
  <c r="D523" i="37"/>
  <c r="B524" i="37"/>
  <c r="C524" i="37"/>
  <c r="D524" i="37"/>
  <c r="B525" i="37"/>
  <c r="C525" i="37"/>
  <c r="D525" i="37"/>
  <c r="B526" i="37"/>
  <c r="B527" i="37"/>
  <c r="C527" i="37"/>
  <c r="G527" i="37" s="1"/>
  <c r="D527" i="37"/>
  <c r="B528" i="37"/>
  <c r="C528" i="37"/>
  <c r="G528" i="37" s="1"/>
  <c r="D528" i="37"/>
  <c r="B529" i="37"/>
  <c r="B530" i="37"/>
  <c r="G530" i="37" s="1"/>
  <c r="C530" i="37"/>
  <c r="D530" i="37"/>
  <c r="B531" i="37"/>
  <c r="G531" i="37" s="1"/>
  <c r="C531" i="37"/>
  <c r="D531" i="37"/>
  <c r="B532" i="37"/>
  <c r="C532" i="37"/>
  <c r="D532" i="37"/>
  <c r="B533" i="37"/>
  <c r="C533" i="37"/>
  <c r="D533" i="37"/>
  <c r="H533" i="37" s="1"/>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G547" i="37" s="1"/>
  <c r="D547" i="37"/>
  <c r="B548" i="37"/>
  <c r="C548" i="37"/>
  <c r="G548" i="37" s="1"/>
  <c r="D548" i="37"/>
  <c r="B549" i="37"/>
  <c r="C549" i="37"/>
  <c r="G549" i="37" s="1"/>
  <c r="D549" i="37"/>
  <c r="B550" i="37"/>
  <c r="C550" i="37"/>
  <c r="G550" i="37" s="1"/>
  <c r="D550" i="37"/>
  <c r="B551" i="37"/>
  <c r="C551" i="37"/>
  <c r="G551" i="37" s="1"/>
  <c r="D551" i="37"/>
  <c r="B552" i="37"/>
  <c r="C552" i="37"/>
  <c r="G552" i="37" s="1"/>
  <c r="D552" i="37"/>
  <c r="B553" i="37"/>
  <c r="C553" i="37"/>
  <c r="G553" i="37" s="1"/>
  <c r="D553" i="37"/>
  <c r="B554" i="37"/>
  <c r="B555" i="37"/>
  <c r="G555" i="37" s="1"/>
  <c r="C555" i="37"/>
  <c r="D555" i="37"/>
  <c r="B556" i="37"/>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B567" i="37"/>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B587" i="37"/>
  <c r="G587" i="37" s="1"/>
  <c r="C587" i="37"/>
  <c r="D587" i="37"/>
  <c r="B588" i="37"/>
  <c r="G588" i="37" s="1"/>
  <c r="C588" i="37"/>
  <c r="D588" i="37"/>
  <c r="B589" i="37"/>
  <c r="C589" i="37"/>
  <c r="D589" i="37"/>
  <c r="H589" i="37" s="1"/>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C598" i="37"/>
  <c r="D598" i="37"/>
  <c r="B599" i="37"/>
  <c r="C599" i="37"/>
  <c r="D599" i="37"/>
  <c r="B600" i="37"/>
  <c r="G600" i="37" s="1"/>
  <c r="C600" i="37"/>
  <c r="D600" i="37"/>
  <c r="B601" i="37"/>
  <c r="G601" i="37" s="1"/>
  <c r="C601" i="37"/>
  <c r="D601" i="37"/>
  <c r="B602" i="37"/>
  <c r="C602" i="37"/>
  <c r="D602" i="37"/>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C610" i="37"/>
  <c r="H610" i="37" s="1"/>
  <c r="D610" i="37"/>
  <c r="B611" i="37"/>
  <c r="C611" i="37"/>
  <c r="D611" i="37"/>
  <c r="H611" i="37" s="1"/>
  <c r="B612" i="37"/>
  <c r="C612" i="37"/>
  <c r="D612" i="37"/>
  <c r="B613" i="37"/>
  <c r="G613" i="37" s="1"/>
  <c r="C613" i="37"/>
  <c r="D613" i="37"/>
  <c r="B614" i="37"/>
  <c r="C614" i="37"/>
  <c r="H614" i="37" s="1"/>
  <c r="D614" i="37"/>
  <c r="B615" i="37"/>
  <c r="C615" i="37"/>
  <c r="D615" i="37"/>
  <c r="H615" i="37" s="1"/>
  <c r="B616" i="37"/>
  <c r="B617" i="37"/>
  <c r="B618" i="37"/>
  <c r="C618" i="37"/>
  <c r="D618" i="37"/>
  <c r="G618" i="37"/>
  <c r="B619" i="37"/>
  <c r="C619" i="37"/>
  <c r="D619" i="37"/>
  <c r="G619" i="37"/>
  <c r="B620" i="37"/>
  <c r="B621" i="37"/>
  <c r="C621" i="37"/>
  <c r="D621" i="37"/>
  <c r="G621" i="37" s="1"/>
  <c r="B622" i="37"/>
  <c r="C622" i="37"/>
  <c r="D622" i="37"/>
  <c r="G622" i="37" s="1"/>
  <c r="B623" i="37"/>
  <c r="B624" i="37"/>
  <c r="C624" i="37"/>
  <c r="D624" i="37"/>
  <c r="B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B641" i="37"/>
  <c r="C641" i="37"/>
  <c r="H641" i="37" s="1"/>
  <c r="D641" i="37"/>
  <c r="G641" i="37"/>
  <c r="B642" i="37"/>
  <c r="B643" i="37"/>
  <c r="C643" i="37"/>
  <c r="G643" i="37" s="1"/>
  <c r="D643" i="37"/>
  <c r="B644" i="37"/>
  <c r="C644" i="37"/>
  <c r="D644" i="37"/>
  <c r="B645" i="37"/>
  <c r="C645" i="37"/>
  <c r="D645" i="37"/>
  <c r="H645" i="37" s="1"/>
  <c r="B646" i="37"/>
  <c r="C646" i="37"/>
  <c r="D646" i="37"/>
  <c r="B647" i="37"/>
  <c r="C647" i="37"/>
  <c r="G647" i="37" s="1"/>
  <c r="D647" i="37"/>
  <c r="B648" i="37"/>
  <c r="C648" i="37"/>
  <c r="D648" i="37"/>
  <c r="B649" i="37"/>
  <c r="C649" i="37"/>
  <c r="D649" i="37"/>
  <c r="H649" i="37" s="1"/>
  <c r="B650" i="37"/>
  <c r="C650" i="37"/>
  <c r="D650" i="37"/>
  <c r="B651" i="37"/>
  <c r="C651" i="37"/>
  <c r="G651" i="37" s="1"/>
  <c r="D651" i="37"/>
  <c r="B652" i="37"/>
  <c r="C652" i="37"/>
  <c r="D652" i="37"/>
  <c r="B653" i="37"/>
  <c r="C653" i="37"/>
  <c r="D653" i="37"/>
  <c r="H653" i="37" s="1"/>
  <c r="B654" i="37"/>
  <c r="C654" i="37"/>
  <c r="D654" i="37"/>
  <c r="B655" i="37"/>
  <c r="C655" i="37"/>
  <c r="G655" i="37" s="1"/>
  <c r="D655" i="37"/>
  <c r="B656" i="37"/>
  <c r="C656" i="37"/>
  <c r="D656" i="37"/>
  <c r="B657" i="37"/>
  <c r="C657" i="37"/>
  <c r="D657" i="37"/>
  <c r="H657" i="37" s="1"/>
  <c r="B658" i="37"/>
  <c r="C658" i="37"/>
  <c r="D658" i="37"/>
  <c r="B659" i="37"/>
  <c r="C659" i="37"/>
  <c r="G659" i="37" s="1"/>
  <c r="D659" i="37"/>
  <c r="B660" i="37"/>
  <c r="C660" i="37"/>
  <c r="D660" i="37"/>
  <c r="B661" i="37"/>
  <c r="C661" i="37"/>
  <c r="D661" i="37"/>
  <c r="H661" i="37" s="1"/>
  <c r="B662" i="37"/>
  <c r="C662" i="37"/>
  <c r="D662" i="37"/>
  <c r="B663" i="37"/>
  <c r="C663" i="37"/>
  <c r="G663" i="37" s="1"/>
  <c r="D663" i="37"/>
  <c r="B664" i="37"/>
  <c r="C664" i="37"/>
  <c r="D664" i="37"/>
  <c r="B665" i="37"/>
  <c r="C665" i="37"/>
  <c r="D665" i="37"/>
  <c r="H665" i="37" s="1"/>
  <c r="B666" i="37"/>
  <c r="C666" i="37"/>
  <c r="D666" i="37"/>
  <c r="B667" i="37"/>
  <c r="C667" i="37"/>
  <c r="D667" i="37"/>
  <c r="H667" i="37" s="1"/>
  <c r="B668" i="37"/>
  <c r="C668" i="37"/>
  <c r="D668" i="37"/>
  <c r="B669" i="37"/>
  <c r="C669" i="37"/>
  <c r="D669" i="37"/>
  <c r="H669" i="37" s="1"/>
  <c r="B670" i="37"/>
  <c r="C670" i="37"/>
  <c r="D670" i="37"/>
  <c r="B671" i="37"/>
  <c r="C671" i="37"/>
  <c r="G671" i="37" s="1"/>
  <c r="D671" i="37"/>
  <c r="B672" i="37"/>
  <c r="C672" i="37"/>
  <c r="D672" i="37"/>
  <c r="B673" i="37"/>
  <c r="C673" i="37"/>
  <c r="D673" i="37"/>
  <c r="H673" i="37" s="1"/>
  <c r="B674" i="37"/>
  <c r="C674" i="37"/>
  <c r="D674" i="37"/>
  <c r="B675" i="37"/>
  <c r="C675" i="37"/>
  <c r="G675" i="37" s="1"/>
  <c r="D675" i="37"/>
  <c r="B676" i="37"/>
  <c r="C676" i="37"/>
  <c r="D676" i="37"/>
  <c r="B677" i="37"/>
  <c r="C677" i="37"/>
  <c r="D677" i="37"/>
  <c r="H677" i="37" s="1"/>
  <c r="B678" i="37"/>
  <c r="C678" i="37"/>
  <c r="D678" i="37"/>
  <c r="B679" i="37"/>
  <c r="C679" i="37"/>
  <c r="G679" i="37" s="1"/>
  <c r="D679" i="37"/>
  <c r="B680" i="37"/>
  <c r="C680" i="37"/>
  <c r="D680" i="37"/>
  <c r="B681" i="37"/>
  <c r="C681" i="37"/>
  <c r="D681" i="37"/>
  <c r="H681" i="37" s="1"/>
  <c r="B682" i="37"/>
  <c r="C682" i="37"/>
  <c r="D682" i="37"/>
  <c r="B683" i="37"/>
  <c r="C683" i="37"/>
  <c r="G683" i="37" s="1"/>
  <c r="D683" i="37"/>
  <c r="B684" i="37"/>
  <c r="C684" i="37"/>
  <c r="D684" i="37"/>
  <c r="B685" i="37"/>
  <c r="C685" i="37"/>
  <c r="D685" i="37"/>
  <c r="H685" i="37" s="1"/>
  <c r="B686" i="37"/>
  <c r="C686" i="37"/>
  <c r="D686" i="37"/>
  <c r="B687" i="37"/>
  <c r="C687" i="37"/>
  <c r="D687" i="37"/>
  <c r="H687" i="37" s="1"/>
  <c r="B688" i="37"/>
  <c r="C688" i="37"/>
  <c r="D688" i="37"/>
  <c r="B689" i="37"/>
  <c r="C689" i="37"/>
  <c r="D689" i="37"/>
  <c r="H689" i="37" s="1"/>
  <c r="B690" i="37"/>
  <c r="C690" i="37"/>
  <c r="D690" i="37"/>
  <c r="B691" i="37"/>
  <c r="C691" i="37"/>
  <c r="G691" i="37" s="1"/>
  <c r="D691" i="37"/>
  <c r="B692" i="37"/>
  <c r="C692" i="37"/>
  <c r="D692" i="37"/>
  <c r="B693" i="37"/>
  <c r="C693" i="37"/>
  <c r="D693" i="37"/>
  <c r="H693" i="37" s="1"/>
  <c r="B694" i="37"/>
  <c r="C694" i="37"/>
  <c r="D694" i="37"/>
  <c r="B695" i="37"/>
  <c r="C695" i="37"/>
  <c r="G695" i="37" s="1"/>
  <c r="D695" i="37"/>
  <c r="B696" i="37"/>
  <c r="C696" i="37"/>
  <c r="D696" i="37"/>
  <c r="B697" i="37"/>
  <c r="C697" i="37"/>
  <c r="D697" i="37"/>
  <c r="H697" i="37" s="1"/>
  <c r="B698" i="37"/>
  <c r="C698" i="37"/>
  <c r="D698" i="37"/>
  <c r="B699" i="37"/>
  <c r="C699" i="37"/>
  <c r="G699" i="37" s="1"/>
  <c r="D699" i="37"/>
  <c r="B700" i="37"/>
  <c r="C700" i="37"/>
  <c r="D700" i="37"/>
  <c r="B701" i="37"/>
  <c r="C701" i="37"/>
  <c r="D701" i="37"/>
  <c r="H701" i="37" s="1"/>
  <c r="B702" i="37"/>
  <c r="C702" i="37"/>
  <c r="D702" i="37"/>
  <c r="B703" i="37"/>
  <c r="C703" i="37"/>
  <c r="G703" i="37" s="1"/>
  <c r="D703" i="37"/>
  <c r="B704" i="37"/>
  <c r="C704" i="37"/>
  <c r="D704" i="37"/>
  <c r="B705" i="37"/>
  <c r="C705" i="37"/>
  <c r="D705" i="37"/>
  <c r="H705" i="37" s="1"/>
  <c r="B706" i="37"/>
  <c r="C706" i="37"/>
  <c r="D706" i="37"/>
  <c r="B707" i="37"/>
  <c r="C707" i="37"/>
  <c r="G707" i="37" s="1"/>
  <c r="D707" i="37"/>
  <c r="B708" i="37"/>
  <c r="C708" i="37"/>
  <c r="D708" i="37"/>
  <c r="B709" i="37"/>
  <c r="C709" i="37"/>
  <c r="D709" i="37"/>
  <c r="H709" i="37" s="1"/>
  <c r="B710" i="37"/>
  <c r="C710" i="37"/>
  <c r="D710" i="37"/>
  <c r="B711" i="37"/>
  <c r="C711" i="37"/>
  <c r="G711" i="37" s="1"/>
  <c r="D711" i="37"/>
  <c r="B712" i="37"/>
  <c r="C712" i="37"/>
  <c r="D712" i="37"/>
  <c r="B713" i="37"/>
  <c r="C713" i="37"/>
  <c r="D713" i="37"/>
  <c r="H713" i="37" s="1"/>
  <c r="B714" i="37"/>
  <c r="C714" i="37"/>
  <c r="D714" i="37"/>
  <c r="B715" i="37"/>
  <c r="C715" i="37"/>
  <c r="G715" i="37" s="1"/>
  <c r="D715" i="37"/>
  <c r="B716" i="37"/>
  <c r="C716" i="37"/>
  <c r="D716" i="37"/>
  <c r="B717" i="37"/>
  <c r="C717" i="37"/>
  <c r="D717" i="37"/>
  <c r="H717" i="37" s="1"/>
  <c r="B718" i="37"/>
  <c r="C718" i="37"/>
  <c r="D718" i="37"/>
  <c r="B719" i="37"/>
  <c r="C719" i="37"/>
  <c r="G719" i="37" s="1"/>
  <c r="D719" i="37"/>
  <c r="B720" i="37"/>
  <c r="C720" i="37"/>
  <c r="D720" i="37"/>
  <c r="B721" i="37"/>
  <c r="C721" i="37"/>
  <c r="D721" i="37"/>
  <c r="H721" i="37" s="1"/>
  <c r="B722" i="37"/>
  <c r="C722" i="37"/>
  <c r="D722" i="37"/>
  <c r="B723" i="37"/>
  <c r="C723" i="37"/>
  <c r="G723" i="37" s="1"/>
  <c r="D723" i="37"/>
  <c r="B724" i="37"/>
  <c r="C724" i="37"/>
  <c r="D724" i="37"/>
  <c r="B725" i="37"/>
  <c r="C725" i="37"/>
  <c r="D725" i="37"/>
  <c r="H725" i="37" s="1"/>
  <c r="B726" i="37"/>
  <c r="C726" i="37"/>
  <c r="D726" i="37"/>
  <c r="B727" i="37"/>
  <c r="C727" i="37"/>
  <c r="G727" i="37" s="1"/>
  <c r="D727" i="37"/>
  <c r="B728" i="37"/>
  <c r="C728" i="37"/>
  <c r="D728" i="37"/>
  <c r="B729" i="37"/>
  <c r="C729" i="37"/>
  <c r="D729" i="37"/>
  <c r="H729" i="37" s="1"/>
  <c r="B730" i="37"/>
  <c r="C730" i="37"/>
  <c r="D730" i="37"/>
  <c r="B731" i="37"/>
  <c r="C731" i="37"/>
  <c r="G731" i="37" s="1"/>
  <c r="D731" i="37"/>
  <c r="B732" i="37"/>
  <c r="C732" i="37"/>
  <c r="D732" i="37"/>
  <c r="H732" i="37" s="1"/>
  <c r="B733" i="37"/>
  <c r="C733" i="37"/>
  <c r="D733" i="37"/>
  <c r="H733" i="37" s="1"/>
  <c r="B734" i="37"/>
  <c r="C734" i="37"/>
  <c r="D734" i="37"/>
  <c r="B735" i="37"/>
  <c r="C735" i="37"/>
  <c r="G735" i="37" s="1"/>
  <c r="D735" i="37"/>
  <c r="B736" i="37"/>
  <c r="C736" i="37"/>
  <c r="D736" i="37"/>
  <c r="B737" i="37"/>
  <c r="C737" i="37"/>
  <c r="D737" i="37"/>
  <c r="H737" i="37" s="1"/>
  <c r="B738" i="37"/>
  <c r="C738" i="37"/>
  <c r="D738" i="37"/>
  <c r="B739" i="37"/>
  <c r="C739" i="37"/>
  <c r="G739" i="37" s="1"/>
  <c r="D739" i="37"/>
  <c r="B740" i="37"/>
  <c r="C740" i="37"/>
  <c r="D740" i="37"/>
  <c r="H740" i="37" s="1"/>
  <c r="B741" i="37"/>
  <c r="C741" i="37"/>
  <c r="D741" i="37"/>
  <c r="H741" i="37" s="1"/>
  <c r="B742" i="37"/>
  <c r="G742" i="37" s="1"/>
  <c r="C742" i="37"/>
  <c r="D742" i="37"/>
  <c r="B743" i="37"/>
  <c r="C743" i="37"/>
  <c r="H743" i="37" s="1"/>
  <c r="D743" i="37"/>
  <c r="B744" i="37"/>
  <c r="C744" i="37"/>
  <c r="D744" i="37"/>
  <c r="B745" i="37"/>
  <c r="C745" i="37"/>
  <c r="D745" i="37"/>
  <c r="H745" i="37" s="1"/>
  <c r="B746" i="37"/>
  <c r="G746" i="37" s="1"/>
  <c r="C746" i="37"/>
  <c r="D746" i="37"/>
  <c r="B747" i="37"/>
  <c r="C747" i="37"/>
  <c r="D747" i="37"/>
  <c r="B748" i="37"/>
  <c r="C748" i="37"/>
  <c r="D748" i="37"/>
  <c r="H748" i="37" s="1"/>
  <c r="B749" i="37"/>
  <c r="C749" i="37"/>
  <c r="D749" i="37"/>
  <c r="H749" i="37" s="1"/>
  <c r="B750" i="37"/>
  <c r="G750" i="37" s="1"/>
  <c r="C750" i="37"/>
  <c r="D750" i="37"/>
  <c r="B751" i="37"/>
  <c r="C751" i="37"/>
  <c r="H751" i="37" s="1"/>
  <c r="D751" i="37"/>
  <c r="B752" i="37"/>
  <c r="C752" i="37"/>
  <c r="D752" i="37"/>
  <c r="B753" i="37"/>
  <c r="C753" i="37"/>
  <c r="D753" i="37"/>
  <c r="H753" i="37" s="1"/>
  <c r="B754" i="37"/>
  <c r="G754" i="37" s="1"/>
  <c r="C754" i="37"/>
  <c r="D754" i="37"/>
  <c r="B755" i="37"/>
  <c r="C755" i="37"/>
  <c r="D755" i="37"/>
  <c r="B756" i="37"/>
  <c r="C756" i="37"/>
  <c r="D756" i="37"/>
  <c r="H756" i="37" s="1"/>
  <c r="B757" i="37"/>
  <c r="C757" i="37"/>
  <c r="D757" i="37"/>
  <c r="H757" i="37" s="1"/>
  <c r="B758" i="37"/>
  <c r="G758" i="37" s="1"/>
  <c r="C758" i="37"/>
  <c r="D758" i="37"/>
  <c r="B759" i="37"/>
  <c r="C759" i="37"/>
  <c r="H759" i="37" s="1"/>
  <c r="D759" i="37"/>
  <c r="B760" i="37"/>
  <c r="C760" i="37"/>
  <c r="D760" i="37"/>
  <c r="B761" i="37"/>
  <c r="C761" i="37"/>
  <c r="D761" i="37"/>
  <c r="H761" i="37" s="1"/>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C784" i="37"/>
  <c r="H784" i="37" s="1"/>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H980" i="37" s="1"/>
  <c r="D980" i="37"/>
  <c r="B981" i="37"/>
  <c r="C981" i="37"/>
  <c r="H981" i="37" s="1"/>
  <c r="D981" i="37"/>
  <c r="B982" i="37"/>
  <c r="G982" i="37" s="1"/>
  <c r="C982" i="37"/>
  <c r="D982" i="37"/>
  <c r="B983" i="37"/>
  <c r="B984" i="37"/>
  <c r="B985" i="37"/>
  <c r="C985" i="37"/>
  <c r="D985" i="37"/>
  <c r="G985" i="37" s="1"/>
  <c r="B986" i="37"/>
  <c r="C986" i="37"/>
  <c r="D986" i="37"/>
  <c r="B987" i="37"/>
  <c r="C987" i="37"/>
  <c r="D987" i="37"/>
  <c r="B988" i="37"/>
  <c r="C988" i="37"/>
  <c r="D988" i="37"/>
  <c r="G988" i="37" s="1"/>
  <c r="B989" i="37"/>
  <c r="C989" i="37"/>
  <c r="D989" i="37"/>
  <c r="B990" i="37"/>
  <c r="B991" i="37"/>
  <c r="C991" i="37"/>
  <c r="H991" i="37" s="1"/>
  <c r="D991" i="37"/>
  <c r="B992" i="37"/>
  <c r="C992" i="37"/>
  <c r="D992" i="37"/>
  <c r="B993" i="37"/>
  <c r="C993" i="37"/>
  <c r="D993" i="37"/>
  <c r="B994" i="37"/>
  <c r="C994" i="37"/>
  <c r="D994" i="37"/>
  <c r="B995" i="37"/>
  <c r="C995" i="37"/>
  <c r="H995" i="37" s="1"/>
  <c r="D995" i="37"/>
  <c r="B996" i="37"/>
  <c r="C996" i="37"/>
  <c r="D996" i="37"/>
  <c r="B997" i="37"/>
  <c r="C997" i="37"/>
  <c r="D997" i="37"/>
  <c r="H997" i="37" s="1"/>
  <c r="B998" i="37"/>
  <c r="C998" i="37"/>
  <c r="D998" i="37"/>
  <c r="B999" i="37"/>
  <c r="C999" i="37"/>
  <c r="H999" i="37" s="1"/>
  <c r="D999" i="37"/>
  <c r="B1000" i="37"/>
  <c r="B1001" i="37"/>
  <c r="C1001" i="37"/>
  <c r="G1001" i="37" s="1"/>
  <c r="D1001" i="37"/>
  <c r="B1002" i="37"/>
  <c r="C1002" i="37"/>
  <c r="D1002" i="37"/>
  <c r="B1003" i="37"/>
  <c r="C1003" i="37"/>
  <c r="D1003" i="37"/>
  <c r="H1003" i="37" s="1"/>
  <c r="B1004" i="37"/>
  <c r="C1004" i="37"/>
  <c r="G1004" i="37" s="1"/>
  <c r="D1004" i="37"/>
  <c r="B1005" i="37"/>
  <c r="C1005" i="37"/>
  <c r="D1005" i="37"/>
  <c r="B1006" i="37"/>
  <c r="B1007" i="37"/>
  <c r="C1007" i="37"/>
  <c r="D1007" i="37"/>
  <c r="B1008" i="37"/>
  <c r="C1008" i="37"/>
  <c r="H1008" i="37" s="1"/>
  <c r="D1008" i="37"/>
  <c r="B1009" i="37"/>
  <c r="G1009" i="37" s="1"/>
  <c r="C1009" i="37"/>
  <c r="D1009" i="37"/>
  <c r="B1010" i="37"/>
  <c r="G1010" i="37" s="1"/>
  <c r="C1010" i="37"/>
  <c r="H1010" i="37" s="1"/>
  <c r="D1010" i="37"/>
  <c r="B1011" i="37"/>
  <c r="G1011" i="37" s="1"/>
  <c r="C1011" i="37"/>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H1019" i="37" s="1"/>
  <c r="D1019" i="37"/>
  <c r="B1020" i="37"/>
  <c r="C1020" i="37"/>
  <c r="D1020" i="37"/>
  <c r="G1020" i="37" s="1"/>
  <c r="B1021" i="37"/>
  <c r="C1021" i="37"/>
  <c r="D1021" i="37"/>
  <c r="G1021" i="37" s="1"/>
  <c r="B1022" i="37"/>
  <c r="C1022" i="37"/>
  <c r="D1022" i="37"/>
  <c r="B1023" i="37"/>
  <c r="B1024" i="37"/>
  <c r="G1024" i="37" s="1"/>
  <c r="C1024" i="37"/>
  <c r="D1024" i="37"/>
  <c r="B1025" i="37"/>
  <c r="C1025" i="37"/>
  <c r="H1025" i="37" s="1"/>
  <c r="D1025" i="37"/>
  <c r="B1026" i="37"/>
  <c r="C1026" i="37"/>
  <c r="D1026" i="37"/>
  <c r="B1027" i="37"/>
  <c r="B1028" i="37"/>
  <c r="C1028" i="37"/>
  <c r="D1028" i="37"/>
  <c r="G1028" i="37"/>
  <c r="B1029" i="37"/>
  <c r="C1029" i="37"/>
  <c r="D1029" i="37"/>
  <c r="G1029" i="37"/>
  <c r="B1030" i="37"/>
  <c r="C1030" i="37"/>
  <c r="D1030" i="37"/>
  <c r="H1030" i="37" s="1"/>
  <c r="G1030" i="37"/>
  <c r="B1031" i="37"/>
  <c r="C1031" i="37"/>
  <c r="D1031" i="37"/>
  <c r="G1031" i="37"/>
  <c r="B1032" i="37"/>
  <c r="C1032" i="37"/>
  <c r="D1032" i="37"/>
  <c r="G1032" i="37"/>
  <c r="B1033" i="37"/>
  <c r="C1033" i="37"/>
  <c r="D1033" i="37"/>
  <c r="G1033" i="37"/>
  <c r="B1034" i="37"/>
  <c r="B1035" i="37"/>
  <c r="C1035" i="37"/>
  <c r="D1035" i="37"/>
  <c r="B1036" i="37"/>
  <c r="C1036" i="37"/>
  <c r="G1036" i="37" s="1"/>
  <c r="D1036" i="37"/>
  <c r="B1037" i="37"/>
  <c r="C1037" i="37"/>
  <c r="D1037" i="37"/>
  <c r="B1038" i="37"/>
  <c r="C1038" i="37"/>
  <c r="D1038" i="37"/>
  <c r="B1039" i="37"/>
  <c r="B1040" i="37"/>
  <c r="B1041" i="37"/>
  <c r="B1042" i="37"/>
  <c r="C1042" i="37"/>
  <c r="D1042" i="37"/>
  <c r="B1043" i="37"/>
  <c r="C1043" i="37"/>
  <c r="D1043" i="37"/>
  <c r="H1043" i="37" s="1"/>
  <c r="B1044" i="37"/>
  <c r="C1044" i="37"/>
  <c r="H1044" i="37" s="1"/>
  <c r="D1044" i="37"/>
  <c r="B1045" i="37"/>
  <c r="C1045" i="37"/>
  <c r="D1045" i="37"/>
  <c r="G1045" i="37" s="1"/>
  <c r="B1046" i="37"/>
  <c r="C1046" i="37"/>
  <c r="D1046" i="37"/>
  <c r="G1046" i="37" s="1"/>
  <c r="B1047" i="37"/>
  <c r="C1047" i="37"/>
  <c r="D1047" i="37"/>
  <c r="B1048" i="37"/>
  <c r="C1048" i="37"/>
  <c r="H1048" i="37" s="1"/>
  <c r="D1048" i="37"/>
  <c r="B1049" i="37"/>
  <c r="B1050" i="37"/>
  <c r="B1051" i="37"/>
  <c r="C1051" i="37"/>
  <c r="D1051" i="37"/>
  <c r="B1052" i="37"/>
  <c r="C1052" i="37"/>
  <c r="H1052" i="37" s="1"/>
  <c r="D1052" i="37"/>
  <c r="B1053" i="37"/>
  <c r="C1053" i="37"/>
  <c r="D1053" i="37"/>
  <c r="G1053" i="37" s="1"/>
  <c r="B1054" i="37"/>
  <c r="C1054" i="37"/>
  <c r="D1054" i="37"/>
  <c r="G1054" i="37" s="1"/>
  <c r="B1055" i="37"/>
  <c r="C1055" i="37"/>
  <c r="D1055" i="37"/>
  <c r="B1056" i="37"/>
  <c r="C1056" i="37"/>
  <c r="D1056" i="37"/>
  <c r="B1057" i="37"/>
  <c r="B1058" i="37"/>
  <c r="B1059" i="37"/>
  <c r="C1059" i="37"/>
  <c r="D1059" i="37"/>
  <c r="B1060" i="37"/>
  <c r="C1060" i="37"/>
  <c r="D1060" i="37"/>
  <c r="B1061" i="37"/>
  <c r="C1061" i="37"/>
  <c r="H1061" i="37" s="1"/>
  <c r="D1061" i="37"/>
  <c r="B1062" i="37"/>
  <c r="C1062" i="37"/>
  <c r="D1062" i="37"/>
  <c r="B1063" i="37"/>
  <c r="C1063" i="37"/>
  <c r="D1063" i="37"/>
  <c r="G1063" i="37" s="1"/>
  <c r="B1064" i="37"/>
  <c r="C1064" i="37"/>
  <c r="D1064" i="37"/>
  <c r="B1065" i="37"/>
  <c r="C1065" i="37"/>
  <c r="H1065" i="37" s="1"/>
  <c r="D1065" i="37"/>
  <c r="B1066" i="37"/>
  <c r="C1066" i="37"/>
  <c r="D1066" i="37"/>
  <c r="B1067" i="37"/>
  <c r="C1067" i="37"/>
  <c r="D1067" i="37"/>
  <c r="G1067" i="37" s="1"/>
  <c r="B1068" i="37"/>
  <c r="C1068" i="37"/>
  <c r="D1068" i="37"/>
  <c r="B1069" i="37"/>
  <c r="C1069" i="37"/>
  <c r="H1069" i="37" s="1"/>
  <c r="D1069" i="37"/>
  <c r="B1070" i="37"/>
  <c r="C1070" i="37"/>
  <c r="D1070" i="37"/>
  <c r="B1071" i="37"/>
  <c r="C1071" i="37"/>
  <c r="D1071" i="37"/>
  <c r="G1071" i="37" s="1"/>
  <c r="B1072" i="37"/>
  <c r="C1072" i="37"/>
  <c r="D1072" i="37"/>
  <c r="B1073" i="37"/>
  <c r="C1073" i="37"/>
  <c r="H1073" i="37" s="1"/>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H1080" i="37" s="1"/>
  <c r="G1080" i="37"/>
  <c r="B1081" i="37"/>
  <c r="C1081" i="37"/>
  <c r="D1081" i="37"/>
  <c r="G1081" i="37"/>
  <c r="B1082" i="37"/>
  <c r="C1082" i="37"/>
  <c r="D1082" i="37"/>
  <c r="G1082" i="37"/>
  <c r="B1083" i="37"/>
  <c r="C1083" i="37"/>
  <c r="D1083" i="37"/>
  <c r="G1083" i="37"/>
  <c r="B1084" i="37"/>
  <c r="C1084" i="37"/>
  <c r="D1084" i="37"/>
  <c r="H1084" i="37" s="1"/>
  <c r="G1084" i="37"/>
  <c r="B1085" i="37"/>
  <c r="C1085" i="37"/>
  <c r="D1085" i="37"/>
  <c r="H1085" i="37" s="1"/>
  <c r="G1085" i="37"/>
  <c r="B1086" i="37"/>
  <c r="C1086" i="37"/>
  <c r="D1086" i="37"/>
  <c r="G1086" i="37"/>
  <c r="B1087" i="37"/>
  <c r="C1087" i="37"/>
  <c r="D1087" i="37"/>
  <c r="G1087" i="37"/>
  <c r="B1088" i="37"/>
  <c r="B1089" i="37"/>
  <c r="B1090" i="37"/>
  <c r="C1090" i="37"/>
  <c r="H1090" i="37" s="1"/>
  <c r="D1090" i="37"/>
  <c r="B1091" i="37"/>
  <c r="G1091" i="37" s="1"/>
  <c r="C1091" i="37"/>
  <c r="H1091" i="37" s="1"/>
  <c r="D1091" i="37"/>
  <c r="B1092" i="37"/>
  <c r="G1092" i="37" s="1"/>
  <c r="C1092" i="37"/>
  <c r="D1092" i="37"/>
  <c r="B1093" i="37"/>
  <c r="G1093" i="37" s="1"/>
  <c r="C1093" i="37"/>
  <c r="D1093" i="37"/>
  <c r="B1094" i="37"/>
  <c r="C1094" i="37"/>
  <c r="H1094" i="37" s="1"/>
  <c r="D1094" i="37"/>
  <c r="B1095" i="37"/>
  <c r="G1095" i="37" s="1"/>
  <c r="C1095" i="37"/>
  <c r="H1095" i="37" s="1"/>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B1109" i="37"/>
  <c r="C1109" i="37"/>
  <c r="H1109" i="37" s="1"/>
  <c r="D1109" i="37"/>
  <c r="B1110" i="37"/>
  <c r="C1110" i="37"/>
  <c r="H1110" i="37" s="1"/>
  <c r="D1110" i="37"/>
  <c r="B1111" i="37"/>
  <c r="C1111" i="37"/>
  <c r="D1111" i="37"/>
  <c r="B1112" i="37"/>
  <c r="B1113" i="37"/>
  <c r="C1113" i="37"/>
  <c r="D1113" i="37"/>
  <c r="G1113" i="37" s="1"/>
  <c r="B1114" i="37"/>
  <c r="C1114" i="37"/>
  <c r="D1114" i="37"/>
  <c r="B1115" i="37"/>
  <c r="C1115" i="37"/>
  <c r="D1115" i="37"/>
  <c r="B1116" i="37"/>
  <c r="B1117" i="37"/>
  <c r="C1117" i="37"/>
  <c r="G1117" i="37" s="1"/>
  <c r="D1117" i="37"/>
  <c r="B1118" i="37"/>
  <c r="C1118" i="37"/>
  <c r="D1118" i="37"/>
  <c r="B1119" i="37"/>
  <c r="B1120" i="37"/>
  <c r="C1120" i="37"/>
  <c r="H1120" i="37" s="1"/>
  <c r="D1120" i="37"/>
  <c r="B1121" i="37"/>
  <c r="G1121" i="37" s="1"/>
  <c r="C1121" i="37"/>
  <c r="H1121" i="37" s="1"/>
  <c r="D1121" i="37"/>
  <c r="B1122" i="37"/>
  <c r="G1122" i="37" s="1"/>
  <c r="C1122" i="37"/>
  <c r="D1122" i="37"/>
  <c r="B1123" i="37"/>
  <c r="C1123" i="37"/>
  <c r="H1123" i="37" s="1"/>
  <c r="D1123" i="37"/>
  <c r="B1124" i="37"/>
  <c r="C1124" i="37"/>
  <c r="H1124" i="37" s="1"/>
  <c r="D1124" i="37"/>
  <c r="B1125" i="37"/>
  <c r="C1125" i="37"/>
  <c r="H1125" i="37" s="1"/>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G1136" i="37" s="1"/>
  <c r="D1136" i="37"/>
  <c r="B1137" i="37"/>
  <c r="C1137" i="37"/>
  <c r="D1137" i="37"/>
  <c r="B1138" i="37"/>
  <c r="B1139" i="37"/>
  <c r="B1140" i="37"/>
  <c r="B1141" i="37"/>
  <c r="C1141" i="37"/>
  <c r="D1141" i="37"/>
  <c r="B1142" i="37"/>
  <c r="C1142" i="37"/>
  <c r="D1142" i="37"/>
  <c r="H1142" i="37" s="1"/>
  <c r="B1143" i="37"/>
  <c r="B1144" i="37"/>
  <c r="G1144" i="37" s="1"/>
  <c r="C1144" i="37"/>
  <c r="D1144" i="37"/>
  <c r="B1145" i="37"/>
  <c r="G1145" i="37" s="1"/>
  <c r="C1145" i="37"/>
  <c r="D1145" i="37"/>
  <c r="B1146" i="37"/>
  <c r="G1146" i="37" s="1"/>
  <c r="C1146" i="37"/>
  <c r="D1146" i="37"/>
  <c r="B1147" i="37"/>
  <c r="G1147" i="37" s="1"/>
  <c r="C1147" i="37"/>
  <c r="D1147" i="37"/>
  <c r="B1148" i="37"/>
  <c r="C1148" i="37"/>
  <c r="D1148" i="37"/>
  <c r="H1148" i="37" s="1"/>
  <c r="B1149" i="37"/>
  <c r="G1149" i="37" s="1"/>
  <c r="C1149" i="37"/>
  <c r="D1149" i="37"/>
  <c r="B1150" i="37"/>
  <c r="G1150" i="37" s="1"/>
  <c r="C1150" i="37"/>
  <c r="D1150" i="37"/>
  <c r="B1151" i="37"/>
  <c r="G1151" i="37" s="1"/>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H1161" i="37" s="1"/>
  <c r="B1162" i="37"/>
  <c r="C1162" i="37"/>
  <c r="D1162" i="37"/>
  <c r="B1163" i="37"/>
  <c r="C1163" i="37"/>
  <c r="D1163" i="37"/>
  <c r="B1164" i="37"/>
  <c r="C1164" i="37"/>
  <c r="D1164" i="37"/>
  <c r="H1164" i="37" s="1"/>
  <c r="B1165" i="37"/>
  <c r="C1165" i="37"/>
  <c r="D1165" i="37"/>
  <c r="H1165" i="37" s="1"/>
  <c r="B1166" i="37"/>
  <c r="C1166" i="37"/>
  <c r="D1166" i="37"/>
  <c r="B1167" i="37"/>
  <c r="C1167" i="37"/>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G1189" i="37" s="1"/>
  <c r="D1189" i="37"/>
  <c r="B1190" i="37"/>
  <c r="C1190" i="37"/>
  <c r="D1190" i="37"/>
  <c r="B1191" i="37"/>
  <c r="C1191" i="37"/>
  <c r="D1191" i="37"/>
  <c r="H1191" i="37" s="1"/>
  <c r="B1192" i="37"/>
  <c r="C1192" i="37"/>
  <c r="D1192" i="37"/>
  <c r="B1193" i="37"/>
  <c r="C1193" i="37"/>
  <c r="D1193" i="37"/>
  <c r="B1194" i="37"/>
  <c r="C1194" i="37"/>
  <c r="D1194" i="37"/>
  <c r="B1195" i="37"/>
  <c r="C1195" i="37"/>
  <c r="D1195" i="37"/>
  <c r="H1195" i="37" s="1"/>
  <c r="B1196" i="37"/>
  <c r="B1197" i="37"/>
  <c r="C1197" i="37"/>
  <c r="D1197" i="37"/>
  <c r="H1197" i="37" s="1"/>
  <c r="B1198" i="37"/>
  <c r="C1198" i="37"/>
  <c r="D1198" i="37"/>
  <c r="B1199" i="37"/>
  <c r="B1200" i="37"/>
  <c r="B1201" i="37"/>
  <c r="B1202" i="37"/>
  <c r="C1202" i="37"/>
  <c r="D1202" i="37"/>
  <c r="B1203" i="37"/>
  <c r="C1203" i="37"/>
  <c r="H1203" i="37" s="1"/>
  <c r="D1203" i="37"/>
  <c r="B1204" i="37"/>
  <c r="B1205" i="37"/>
  <c r="C1205" i="37"/>
  <c r="D1205" i="37"/>
  <c r="H1205" i="37" s="1"/>
  <c r="B1206" i="37"/>
  <c r="C1206" i="37"/>
  <c r="D1206" i="37"/>
  <c r="B1207" i="37"/>
  <c r="C1207" i="37"/>
  <c r="D1207" i="37"/>
  <c r="B1208" i="37"/>
  <c r="B1209" i="37"/>
  <c r="C1209" i="37"/>
  <c r="D1209" i="37"/>
  <c r="B1210" i="37"/>
  <c r="C1210" i="37"/>
  <c r="H1210" i="37" s="1"/>
  <c r="D1210" i="37"/>
  <c r="B1211" i="37"/>
  <c r="G1211" i="37" s="1"/>
  <c r="C1211" i="37"/>
  <c r="H1211" i="37" s="1"/>
  <c r="D1211" i="37"/>
  <c r="B1212" i="37"/>
  <c r="B1213" i="37"/>
  <c r="C1213" i="37"/>
  <c r="D1213" i="37"/>
  <c r="G1213" i="37"/>
  <c r="B1214" i="37"/>
  <c r="C1214" i="37"/>
  <c r="G1214" i="37" s="1"/>
  <c r="D1214" i="37"/>
  <c r="B1215" i="37"/>
  <c r="C1215" i="37"/>
  <c r="D1215" i="37"/>
  <c r="G1215" i="37"/>
  <c r="B1216" i="37"/>
  <c r="C1216" i="37"/>
  <c r="D1216" i="37"/>
  <c r="B1217" i="37"/>
  <c r="C1217" i="37"/>
  <c r="D1217" i="37"/>
  <c r="G1217" i="37"/>
  <c r="B1218" i="37"/>
  <c r="C1218" i="37"/>
  <c r="D1218" i="37"/>
  <c r="G1218" i="37"/>
  <c r="B1219" i="37"/>
  <c r="B1220" i="37"/>
  <c r="B1221" i="37"/>
  <c r="C1221" i="37"/>
  <c r="D1221" i="37"/>
  <c r="B1222" i="37"/>
  <c r="C1222" i="37"/>
  <c r="D1222" i="37"/>
  <c r="H1222" i="37" s="1"/>
  <c r="B1223" i="37"/>
  <c r="C1223" i="37"/>
  <c r="D1223" i="37"/>
  <c r="B1224" i="37"/>
  <c r="C1224" i="37"/>
  <c r="D1224" i="37"/>
  <c r="B1225" i="37"/>
  <c r="C1225" i="37"/>
  <c r="D1225" i="37"/>
  <c r="B1226" i="37"/>
  <c r="C1226" i="37"/>
  <c r="D1226" i="37"/>
  <c r="H1226" i="37" s="1"/>
  <c r="B1227" i="37"/>
  <c r="C1227" i="37"/>
  <c r="D1227" i="37"/>
  <c r="B1228" i="37"/>
  <c r="C1228" i="37"/>
  <c r="D1228" i="37"/>
  <c r="B1229" i="37"/>
  <c r="C1229" i="37"/>
  <c r="D1229" i="37"/>
  <c r="B1230" i="37"/>
  <c r="C1230" i="37"/>
  <c r="D1230" i="37"/>
  <c r="H1230" i="37" s="1"/>
  <c r="B1231" i="37"/>
  <c r="C1231" i="37"/>
  <c r="D1231" i="37"/>
  <c r="B1232" i="37"/>
  <c r="C1232" i="37"/>
  <c r="D1232" i="37"/>
  <c r="B1233" i="37"/>
  <c r="C1233" i="37"/>
  <c r="D1233" i="37"/>
  <c r="B1234" i="37"/>
  <c r="C1234" i="37"/>
  <c r="D1234" i="37"/>
  <c r="H1234" i="37" s="1"/>
  <c r="B1235" i="37"/>
  <c r="C1235" i="37"/>
  <c r="D1235" i="37"/>
  <c r="B1236" i="37"/>
  <c r="C1236" i="37"/>
  <c r="H1236" i="37" s="1"/>
  <c r="D1236" i="37"/>
  <c r="B1237" i="37"/>
  <c r="C1237" i="37"/>
  <c r="D1237" i="37"/>
  <c r="B1238" i="37"/>
  <c r="C1238" i="37"/>
  <c r="D1238" i="37"/>
  <c r="H1238" i="37" s="1"/>
  <c r="B1239" i="37"/>
  <c r="C1239" i="37"/>
  <c r="D1239" i="37"/>
  <c r="B1240" i="37"/>
  <c r="C1240" i="37"/>
  <c r="D1240" i="37"/>
  <c r="B1241" i="37"/>
  <c r="C1241" i="37"/>
  <c r="D1241" i="37"/>
  <c r="B1242" i="37"/>
  <c r="C1242" i="37"/>
  <c r="D1242" i="37"/>
  <c r="H1242" i="37" s="1"/>
  <c r="B1243" i="37"/>
  <c r="C1243" i="37"/>
  <c r="D1243" i="37"/>
  <c r="B1244" i="37"/>
  <c r="C1244" i="37"/>
  <c r="H1244" i="37" s="1"/>
  <c r="D1244" i="37"/>
  <c r="B1245" i="37"/>
  <c r="C1245" i="37"/>
  <c r="D1245" i="37"/>
  <c r="B1246" i="37"/>
  <c r="C1246" i="37"/>
  <c r="D1246" i="37"/>
  <c r="H1246" i="37" s="1"/>
  <c r="B1247" i="37"/>
  <c r="C1247" i="37"/>
  <c r="D1247" i="37"/>
  <c r="B1248" i="37"/>
  <c r="C1248" i="37"/>
  <c r="D1248" i="37"/>
  <c r="B1249" i="37"/>
  <c r="C1249" i="37"/>
  <c r="D1249" i="37"/>
  <c r="B1250" i="37"/>
  <c r="C1250" i="37"/>
  <c r="D1250" i="37"/>
  <c r="H1250" i="37" s="1"/>
  <c r="B1251" i="37"/>
  <c r="C1251" i="37"/>
  <c r="D1251" i="37"/>
  <c r="B1252" i="37"/>
  <c r="C1252" i="37"/>
  <c r="D1252" i="37"/>
  <c r="B1253" i="37"/>
  <c r="C1253" i="37"/>
  <c r="D1253" i="37"/>
  <c r="B1254" i="37"/>
  <c r="C1254" i="37"/>
  <c r="D1254" i="37"/>
  <c r="H1254" i="37" s="1"/>
  <c r="B1255" i="37"/>
  <c r="C1255" i="37"/>
  <c r="D1255" i="37"/>
  <c r="B1256" i="37"/>
  <c r="C1256" i="37"/>
  <c r="D1256" i="37"/>
  <c r="B1257" i="37"/>
  <c r="C1257" i="37"/>
  <c r="D1257" i="37"/>
  <c r="B1258" i="37"/>
  <c r="C1258" i="37"/>
  <c r="D1258" i="37"/>
  <c r="H1258" i="37" s="1"/>
  <c r="B1259" i="37"/>
  <c r="C1259" i="37"/>
  <c r="D1259" i="37"/>
  <c r="B1260" i="37"/>
  <c r="C1260" i="37"/>
  <c r="H1260" i="37" s="1"/>
  <c r="D1260" i="37"/>
  <c r="B1261" i="37"/>
  <c r="C1261" i="37"/>
  <c r="D1261" i="37"/>
  <c r="B1262" i="37"/>
  <c r="C1262" i="37"/>
  <c r="D1262" i="37"/>
  <c r="H1262" i="37" s="1"/>
  <c r="B1263" i="37"/>
  <c r="C1263" i="37"/>
  <c r="D1263" i="37"/>
  <c r="B1264" i="37"/>
  <c r="C1264" i="37"/>
  <c r="D1264" i="37"/>
  <c r="B1265" i="37"/>
  <c r="C1265" i="37"/>
  <c r="D1265" i="37"/>
  <c r="B1266" i="37"/>
  <c r="C1266" i="37"/>
  <c r="D1266" i="37"/>
  <c r="H1266" i="37" s="1"/>
  <c r="B1267" i="37"/>
  <c r="C1267" i="37"/>
  <c r="D1267" i="37"/>
  <c r="B1268" i="37"/>
  <c r="C1268" i="37"/>
  <c r="H1268" i="37" s="1"/>
  <c r="D1268" i="37"/>
  <c r="B1269" i="37"/>
  <c r="C1269" i="37"/>
  <c r="D1269" i="37"/>
  <c r="B1270" i="37"/>
  <c r="C1270" i="37"/>
  <c r="D1270" i="37"/>
  <c r="H1270" i="37" s="1"/>
  <c r="B1271" i="37"/>
  <c r="C1271" i="37"/>
  <c r="D1271" i="37"/>
  <c r="B1272" i="37"/>
  <c r="C1272" i="37"/>
  <c r="D1272" i="37"/>
  <c r="B1273" i="37"/>
  <c r="C1273" i="37"/>
  <c r="D1273" i="37"/>
  <c r="B1274" i="37"/>
  <c r="C1274" i="37"/>
  <c r="D1274" i="37"/>
  <c r="H1274" i="37" s="1"/>
  <c r="B1275" i="37"/>
  <c r="C1275" i="37"/>
  <c r="D1275" i="37"/>
  <c r="B1276" i="37"/>
  <c r="C1276" i="37"/>
  <c r="H1276" i="37" s="1"/>
  <c r="D1276" i="37"/>
  <c r="B1277" i="37"/>
  <c r="C1277" i="37"/>
  <c r="D1277" i="37"/>
  <c r="B1278" i="37"/>
  <c r="C1278" i="37"/>
  <c r="D1278" i="37"/>
  <c r="H1278" i="37" s="1"/>
  <c r="B1279" i="37"/>
  <c r="C1279" i="37"/>
  <c r="D1279" i="37"/>
  <c r="B1280" i="37"/>
  <c r="C1280" i="37"/>
  <c r="D1280" i="37"/>
  <c r="B1281" i="37"/>
  <c r="C1281" i="37"/>
  <c r="D1281" i="37"/>
  <c r="B1282" i="37"/>
  <c r="C1282" i="37"/>
  <c r="D1282" i="37"/>
  <c r="H1282" i="37" s="1"/>
  <c r="B1283" i="37"/>
  <c r="C1283" i="37"/>
  <c r="D1283" i="37"/>
  <c r="B1284" i="37"/>
  <c r="C1284" i="37"/>
  <c r="H1284" i="37" s="1"/>
  <c r="D1284" i="37"/>
  <c r="B1285" i="37"/>
  <c r="C1285" i="37"/>
  <c r="D1285" i="37"/>
  <c r="B1286" i="37"/>
  <c r="C1286" i="37"/>
  <c r="D1286" i="37"/>
  <c r="H1286" i="37" s="1"/>
  <c r="B1287" i="37"/>
  <c r="B1288" i="37"/>
  <c r="B1289" i="37"/>
  <c r="C1289" i="37"/>
  <c r="H1289" i="37" s="1"/>
  <c r="D1289" i="37"/>
  <c r="B1290" i="37"/>
  <c r="C1290" i="37"/>
  <c r="D1290" i="37"/>
  <c r="H1290" i="37" s="1"/>
  <c r="B1291" i="37"/>
  <c r="G1291" i="37" s="1"/>
  <c r="C1291" i="37"/>
  <c r="D1291" i="37"/>
  <c r="B1292" i="37"/>
  <c r="B1293" i="37"/>
  <c r="C1293" i="37"/>
  <c r="D1293" i="37"/>
  <c r="B1294" i="37"/>
  <c r="G1294" i="37" s="1"/>
  <c r="C1294" i="37"/>
  <c r="D1294" i="37"/>
  <c r="B1295" i="37"/>
  <c r="B1296" i="37"/>
  <c r="C1296" i="37"/>
  <c r="D1296" i="37"/>
  <c r="B1297" i="37"/>
  <c r="C1297" i="37"/>
  <c r="D1297" i="37"/>
  <c r="B1298" i="37"/>
  <c r="C1298" i="37"/>
  <c r="D1298" i="37"/>
  <c r="H1298" i="37" s="1"/>
  <c r="B1299" i="37"/>
  <c r="C1299" i="37"/>
  <c r="D1299" i="37"/>
  <c r="B1300" i="37"/>
  <c r="C1300" i="37"/>
  <c r="H1300" i="37" s="1"/>
  <c r="D1300" i="37"/>
  <c r="B1301" i="37"/>
  <c r="C1301" i="37"/>
  <c r="D1301" i="37"/>
  <c r="B1302" i="37"/>
  <c r="C1302" i="37"/>
  <c r="D1302" i="37"/>
  <c r="H1302" i="37" s="1"/>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H1311" i="37" s="1"/>
  <c r="B1312" i="37"/>
  <c r="G1312" i="37" s="1"/>
  <c r="C1312" i="37"/>
  <c r="D1312" i="37"/>
  <c r="B1313" i="37"/>
  <c r="G1313" i="37" s="1"/>
  <c r="C1313" i="37"/>
  <c r="H1313" i="37" s="1"/>
  <c r="D1313" i="37"/>
  <c r="B1314" i="37"/>
  <c r="C1314" i="37"/>
  <c r="H1314" i="37" s="1"/>
  <c r="D1314" i="37"/>
  <c r="B1315" i="37"/>
  <c r="C1315" i="37"/>
  <c r="D1315" i="37"/>
  <c r="H1315" i="37" s="1"/>
  <c r="B1316" i="37"/>
  <c r="G1316" i="37" s="1"/>
  <c r="C1316" i="37"/>
  <c r="D1316" i="37"/>
  <c r="B1317" i="37"/>
  <c r="B1318" i="37"/>
  <c r="B1319" i="37"/>
  <c r="C1319" i="37"/>
  <c r="D1319" i="37"/>
  <c r="H1319" i="37" s="1"/>
  <c r="B1320" i="37"/>
  <c r="C1320" i="37"/>
  <c r="D1320" i="37"/>
  <c r="B1321" i="37"/>
  <c r="B1322" i="37"/>
  <c r="C1322" i="37"/>
  <c r="D1322" i="37"/>
  <c r="G1322" i="37"/>
  <c r="B1323" i="37"/>
  <c r="C1323" i="37"/>
  <c r="D1323" i="37"/>
  <c r="G1323" i="37"/>
  <c r="B1324" i="37"/>
  <c r="C1324" i="37"/>
  <c r="D1324" i="37"/>
  <c r="G1324" i="37"/>
  <c r="B1325" i="37"/>
  <c r="B1326" i="37"/>
  <c r="C1326" i="37"/>
  <c r="D1326" i="37"/>
  <c r="H1326" i="37" s="1"/>
  <c r="B1327" i="37"/>
  <c r="G1327" i="37" s="1"/>
  <c r="C1327" i="37"/>
  <c r="D1327" i="37"/>
  <c r="B1328" i="37"/>
  <c r="G1328" i="37" s="1"/>
  <c r="C1328" i="37"/>
  <c r="H1328" i="37" s="1"/>
  <c r="D1328" i="37"/>
  <c r="B1329" i="37"/>
  <c r="C1329" i="37"/>
  <c r="H1329" i="37" s="1"/>
  <c r="D1329" i="37"/>
  <c r="B1330" i="37"/>
  <c r="C1330" i="37"/>
  <c r="D1330" i="37"/>
  <c r="B1331" i="37"/>
  <c r="G1331" i="37" s="1"/>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G1345" i="37" s="1"/>
  <c r="B1346" i="37"/>
  <c r="C1346" i="37"/>
  <c r="D1346" i="37"/>
  <c r="B1347" i="37"/>
  <c r="C1347" i="37"/>
  <c r="D1347" i="37"/>
  <c r="B1348" i="37"/>
  <c r="B1349" i="37"/>
  <c r="C1349" i="37"/>
  <c r="G1349" i="37" s="1"/>
  <c r="D1349" i="37"/>
  <c r="B1350" i="37"/>
  <c r="C1350" i="37"/>
  <c r="D1350" i="37"/>
  <c r="B1351" i="37"/>
  <c r="C1351" i="37"/>
  <c r="D1351" i="37"/>
  <c r="B1352" i="37"/>
  <c r="C1352" i="37"/>
  <c r="D1352" i="37"/>
  <c r="B1353" i="37"/>
  <c r="C1353" i="37"/>
  <c r="D1353" i="37"/>
  <c r="B1354" i="37"/>
  <c r="C1354" i="37"/>
  <c r="D1354" i="37"/>
  <c r="B1355" i="37"/>
  <c r="C1355" i="37"/>
  <c r="D1355" i="37"/>
  <c r="B1356" i="37"/>
  <c r="C1356" i="37"/>
  <c r="D1356" i="37"/>
  <c r="B1357" i="37"/>
  <c r="B1358" i="37"/>
  <c r="G1358" i="37" s="1"/>
  <c r="C1358" i="37"/>
  <c r="D1358" i="37"/>
  <c r="B1359" i="37"/>
  <c r="C1359" i="37"/>
  <c r="H1359" i="37" s="1"/>
  <c r="D1359" i="37"/>
  <c r="B1360" i="37"/>
  <c r="C1360" i="37"/>
  <c r="D1360" i="37"/>
  <c r="H1360" i="37" s="1"/>
  <c r="B1361" i="37"/>
  <c r="C1361" i="37"/>
  <c r="D1361" i="37"/>
  <c r="B1362" i="37"/>
  <c r="G1362" i="37" s="1"/>
  <c r="C1362" i="37"/>
  <c r="H1362" i="37" s="1"/>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H1375" i="37" s="1"/>
  <c r="B1376" i="37"/>
  <c r="B1377" i="37"/>
  <c r="G1377" i="37" s="1"/>
  <c r="C1377" i="37"/>
  <c r="H1377" i="37" s="1"/>
  <c r="D1377" i="37"/>
  <c r="B1378" i="37"/>
  <c r="G1378" i="37" s="1"/>
  <c r="C1378" i="37"/>
  <c r="H1378" i="37" s="1"/>
  <c r="D1378" i="37"/>
  <c r="B1379" i="37"/>
  <c r="C1379" i="37"/>
  <c r="H1379" i="37" s="1"/>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D1391" i="37"/>
  <c r="B1392" i="37"/>
  <c r="C1392" i="37"/>
  <c r="D1392" i="37"/>
  <c r="B1393" i="37"/>
  <c r="C1393" i="37"/>
  <c r="G1393" i="37" s="1"/>
  <c r="D1393" i="37"/>
  <c r="B1394" i="37"/>
  <c r="C1394" i="37"/>
  <c r="D1394" i="37"/>
  <c r="B1395" i="37"/>
  <c r="C1395" i="37"/>
  <c r="D1395" i="37"/>
  <c r="B1396" i="37"/>
  <c r="B1397" i="37"/>
  <c r="B1398" i="37"/>
  <c r="G1398" i="37" s="1"/>
  <c r="C1398" i="37"/>
  <c r="D1398" i="37"/>
  <c r="B1399" i="37"/>
  <c r="G1399" i="37" s="1"/>
  <c r="C1399" i="37"/>
  <c r="D1399" i="37"/>
  <c r="H1399" i="37" s="1"/>
  <c r="B1400" i="37"/>
  <c r="B1401" i="37"/>
  <c r="C1401" i="37"/>
  <c r="D1401" i="37"/>
  <c r="G1401" i="37"/>
  <c r="B1402" i="37"/>
  <c r="C1402" i="37"/>
  <c r="D1402" i="37"/>
  <c r="H1402" i="37" s="1"/>
  <c r="G1402" i="37"/>
  <c r="B1403" i="37"/>
  <c r="C1403" i="37"/>
  <c r="D1403" i="37"/>
  <c r="H1403" i="37" s="1"/>
  <c r="G1403" i="37"/>
  <c r="B1404" i="37"/>
  <c r="B1405" i="37"/>
  <c r="C1405" i="37"/>
  <c r="D1405" i="37"/>
  <c r="H1405" i="37" s="1"/>
  <c r="B1406" i="37"/>
  <c r="C1406" i="37"/>
  <c r="G1406" i="37" s="1"/>
  <c r="D1406" i="37"/>
  <c r="B1407" i="37"/>
  <c r="C1407" i="37"/>
  <c r="D1407" i="37"/>
  <c r="B1408" i="37"/>
  <c r="C1408" i="37"/>
  <c r="D1408" i="37"/>
  <c r="B1409" i="37"/>
  <c r="C1409" i="37"/>
  <c r="D1409" i="37"/>
  <c r="H1409" i="37" s="1"/>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I1427" i="37" s="1"/>
  <c r="B1428" i="37"/>
  <c r="C1428" i="37"/>
  <c r="D1428" i="37"/>
  <c r="G1428" i="37"/>
  <c r="I1428" i="37" s="1"/>
  <c r="B1429" i="37"/>
  <c r="C1429" i="37"/>
  <c r="D1429" i="37"/>
  <c r="G1429" i="37"/>
  <c r="I1429" i="37" s="1"/>
  <c r="B1430" i="37"/>
  <c r="C1430" i="37"/>
  <c r="H1430" i="37" s="1"/>
  <c r="D1430" i="37"/>
  <c r="B1431" i="37"/>
  <c r="C1431" i="37"/>
  <c r="D1431" i="37"/>
  <c r="G1431" i="37"/>
  <c r="I1431" i="37" s="1"/>
  <c r="B1432" i="37"/>
  <c r="C1432" i="37"/>
  <c r="D1432" i="37"/>
  <c r="G1432" i="37"/>
  <c r="B1433" i="37"/>
  <c r="B1434" i="37"/>
  <c r="C1434" i="37"/>
  <c r="D1434" i="37"/>
  <c r="G1434" i="37" s="1"/>
  <c r="B1435" i="37"/>
  <c r="C1435" i="37"/>
  <c r="D1435" i="37"/>
  <c r="B1436" i="37"/>
  <c r="C1436" i="37"/>
  <c r="D1436" i="37"/>
  <c r="B1437" i="37"/>
  <c r="C1437" i="37"/>
  <c r="D1437" i="37"/>
  <c r="B1438" i="37"/>
  <c r="C1438" i="37"/>
  <c r="D1438" i="37"/>
  <c r="B1439" i="37"/>
  <c r="C1439" i="37"/>
  <c r="D1439" i="37"/>
  <c r="B1440" i="37"/>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H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G1485" i="37" s="1"/>
  <c r="B1486" i="37"/>
  <c r="B1487" i="37"/>
  <c r="C1487" i="37"/>
  <c r="H1487" i="37" s="1"/>
  <c r="B1488" i="37"/>
  <c r="B1489" i="37"/>
  <c r="C1489" i="37"/>
  <c r="B1490" i="37"/>
  <c r="C1490" i="37"/>
  <c r="B1491" i="37"/>
  <c r="C1491" i="37"/>
  <c r="H1491" i="37" s="1"/>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B1508" i="37"/>
  <c r="G1508" i="37" s="1"/>
  <c r="C1508" i="37"/>
  <c r="H1508" i="37" s="1"/>
  <c r="B1509" i="37"/>
  <c r="C1509" i="37"/>
  <c r="H1509" i="37" s="1"/>
  <c r="B1510" i="37"/>
  <c r="B1511" i="37"/>
  <c r="B1512" i="37"/>
  <c r="G1512" i="37" s="1"/>
  <c r="C1512" i="37"/>
  <c r="H1512" i="37" s="1"/>
  <c r="B1513" i="37"/>
  <c r="C1513" i="37"/>
  <c r="G1513" i="37"/>
  <c r="B1514" i="37"/>
  <c r="C1514" i="37"/>
  <c r="B1515" i="37"/>
  <c r="C1515" i="37"/>
  <c r="B1516" i="37"/>
  <c r="B1517" i="37"/>
  <c r="C1517" i="37"/>
  <c r="G1517" i="37" s="1"/>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Q3" i="3"/>
  <c r="H1555" i="37"/>
  <c r="H1553" i="37"/>
  <c r="H1549" i="37"/>
  <c r="H1547" i="37"/>
  <c r="H1545" i="37"/>
  <c r="H1543" i="37"/>
  <c r="H1537" i="37"/>
  <c r="H1535" i="37"/>
  <c r="H1533" i="37"/>
  <c r="H1529" i="37"/>
  <c r="H1527" i="37"/>
  <c r="H1525" i="37"/>
  <c r="H1523" i="37"/>
  <c r="H1515" i="37"/>
  <c r="H1513" i="37"/>
  <c r="H1507" i="37"/>
  <c r="H1501" i="37"/>
  <c r="H1499" i="37"/>
  <c r="H1495" i="37"/>
  <c r="H1493" i="37"/>
  <c r="H1485" i="37"/>
  <c r="H1483" i="37"/>
  <c r="H1481" i="37"/>
  <c r="H1477" i="37"/>
  <c r="H1475" i="37"/>
  <c r="H1467" i="37"/>
  <c r="H1444" i="37"/>
  <c r="H1443" i="37"/>
  <c r="H1432" i="37"/>
  <c r="H1431" i="37"/>
  <c r="H1429" i="37"/>
  <c r="H1428" i="37"/>
  <c r="H1427" i="37"/>
  <c r="H1422" i="37"/>
  <c r="H1421" i="37"/>
  <c r="H1420" i="37"/>
  <c r="H1419" i="37"/>
  <c r="H1418" i="37"/>
  <c r="H1417" i="37"/>
  <c r="H1416" i="37"/>
  <c r="H1415" i="37"/>
  <c r="H1414" i="37"/>
  <c r="H1413" i="37"/>
  <c r="H1406" i="37"/>
  <c r="H1401" i="37"/>
  <c r="H1398" i="37"/>
  <c r="H1390" i="37"/>
  <c r="H1388" i="37"/>
  <c r="H1387" i="37"/>
  <c r="H1386" i="37"/>
  <c r="H1385" i="37"/>
  <c r="H1384" i="37"/>
  <c r="H1383" i="37"/>
  <c r="H1382" i="37"/>
  <c r="H1380" i="37"/>
  <c r="H1367" i="37"/>
  <c r="H1361" i="37"/>
  <c r="H1358" i="37"/>
  <c r="H1354" i="37"/>
  <c r="H1345" i="37"/>
  <c r="H1339" i="37"/>
  <c r="H1337" i="37"/>
  <c r="H1334" i="37"/>
  <c r="H1333" i="37"/>
  <c r="H1331" i="37"/>
  <c r="H1330" i="37"/>
  <c r="H1327" i="37"/>
  <c r="H1324" i="37"/>
  <c r="H1323" i="37"/>
  <c r="H1322" i="37"/>
  <c r="H1320" i="37"/>
  <c r="H1316" i="37"/>
  <c r="H1312" i="37"/>
  <c r="H1309" i="37"/>
  <c r="H1308" i="37"/>
  <c r="H1307" i="37"/>
  <c r="H1306" i="37"/>
  <c r="H1305" i="37"/>
  <c r="H1303" i="37"/>
  <c r="H1299" i="37"/>
  <c r="H1296" i="37"/>
  <c r="H1294" i="37"/>
  <c r="H1293" i="37"/>
  <c r="H1291" i="37"/>
  <c r="H1283" i="37"/>
  <c r="H1280" i="37"/>
  <c r="H1279" i="37"/>
  <c r="H1275" i="37"/>
  <c r="H1272" i="37"/>
  <c r="H1271" i="37"/>
  <c r="H1267" i="37"/>
  <c r="H1264" i="37"/>
  <c r="H1263" i="37"/>
  <c r="H1259" i="37"/>
  <c r="H1256" i="37"/>
  <c r="H1255" i="37"/>
  <c r="H1251" i="37"/>
  <c r="H1248" i="37"/>
  <c r="H1247" i="37"/>
  <c r="H1243" i="37"/>
  <c r="H1240" i="37"/>
  <c r="H1239" i="37"/>
  <c r="H1235" i="37"/>
  <c r="H1232" i="37"/>
  <c r="H1231" i="37"/>
  <c r="H1227" i="37"/>
  <c r="H1224" i="37"/>
  <c r="H1223" i="37"/>
  <c r="H1218" i="37"/>
  <c r="H1217" i="37"/>
  <c r="H1216" i="37"/>
  <c r="H1215" i="37"/>
  <c r="H1213" i="37"/>
  <c r="H1209" i="37"/>
  <c r="H1206" i="37"/>
  <c r="H1198" i="37"/>
  <c r="H1189" i="37"/>
  <c r="H1187" i="37"/>
  <c r="H1185" i="37"/>
  <c r="H1184" i="37"/>
  <c r="H1183" i="37"/>
  <c r="H1182" i="37"/>
  <c r="H1181" i="37"/>
  <c r="H1180" i="37"/>
  <c r="H1179" i="37"/>
  <c r="H1178" i="37"/>
  <c r="H1177" i="37"/>
  <c r="H1176" i="37"/>
  <c r="H1175" i="37"/>
  <c r="H1174" i="37"/>
  <c r="H1173" i="37"/>
  <c r="H1172" i="37"/>
  <c r="H1171" i="37"/>
  <c r="H1170" i="37"/>
  <c r="H1166" i="37"/>
  <c r="H1162" i="37"/>
  <c r="H1156" i="37"/>
  <c r="H1155" i="37"/>
  <c r="H1151" i="37"/>
  <c r="H1150" i="37"/>
  <c r="H1149" i="37"/>
  <c r="H1147" i="37"/>
  <c r="H1146" i="37"/>
  <c r="H1145" i="37"/>
  <c r="H1144" i="37"/>
  <c r="H1136" i="37"/>
  <c r="H1135" i="37"/>
  <c r="H1131" i="37"/>
  <c r="H1130" i="37"/>
  <c r="H1126" i="37"/>
  <c r="H1122" i="37"/>
  <c r="H1113" i="37"/>
  <c r="H1108" i="37"/>
  <c r="H1107" i="37"/>
  <c r="H1103" i="37"/>
  <c r="H1102" i="37"/>
  <c r="H1101" i="37"/>
  <c r="H1100" i="37"/>
  <c r="H1099" i="37"/>
  <c r="H1098" i="37"/>
  <c r="H1097" i="37"/>
  <c r="H1093" i="37"/>
  <c r="H1092" i="37"/>
  <c r="H1087" i="37"/>
  <c r="H1086" i="37"/>
  <c r="H1083" i="37"/>
  <c r="H1082" i="37"/>
  <c r="H1081" i="37"/>
  <c r="H1079" i="37"/>
  <c r="H1078" i="37"/>
  <c r="H1077" i="37"/>
  <c r="H1072" i="37"/>
  <c r="H1071" i="37"/>
  <c r="H1068" i="37"/>
  <c r="H1067" i="37"/>
  <c r="H1064" i="37"/>
  <c r="H1063" i="37"/>
  <c r="H1060" i="37"/>
  <c r="H1055" i="37"/>
  <c r="H1054" i="37"/>
  <c r="H1051" i="37"/>
  <c r="H1047" i="37"/>
  <c r="H1046" i="37"/>
  <c r="H1036" i="37"/>
  <c r="H1033" i="37"/>
  <c r="H1032" i="37"/>
  <c r="H1031" i="37"/>
  <c r="H1029" i="37"/>
  <c r="H1028" i="37"/>
  <c r="H1026" i="37"/>
  <c r="H1024" i="37"/>
  <c r="H1022" i="37"/>
  <c r="H1021" i="37"/>
  <c r="H1018" i="37"/>
  <c r="H1017" i="37"/>
  <c r="H1015" i="37"/>
  <c r="H1014" i="37"/>
  <c r="H1013" i="37"/>
  <c r="H1011" i="37"/>
  <c r="H1009" i="37"/>
  <c r="H1007" i="37"/>
  <c r="H1004" i="37"/>
  <c r="H998" i="37"/>
  <c r="H994" i="37"/>
  <c r="H993" i="37"/>
  <c r="H988" i="37"/>
  <c r="H982"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3" i="37"/>
  <c r="H782" i="37"/>
  <c r="H781" i="37"/>
  <c r="H780" i="37"/>
  <c r="H779" i="37"/>
  <c r="H778" i="37"/>
  <c r="H777" i="37"/>
  <c r="H776" i="37"/>
  <c r="H775" i="37"/>
  <c r="H774" i="37"/>
  <c r="H773" i="37"/>
  <c r="H772" i="37"/>
  <c r="H771" i="37"/>
  <c r="H770" i="37"/>
  <c r="H769" i="37"/>
  <c r="H768" i="37"/>
  <c r="H767" i="37"/>
  <c r="H766" i="37"/>
  <c r="H765" i="37"/>
  <c r="H764" i="37"/>
  <c r="H763" i="37"/>
  <c r="H762" i="37"/>
  <c r="H760" i="37"/>
  <c r="H758" i="37"/>
  <c r="H755" i="37"/>
  <c r="H754" i="37"/>
  <c r="H752" i="37"/>
  <c r="H750" i="37"/>
  <c r="H747" i="37"/>
  <c r="H746" i="37"/>
  <c r="H744" i="37"/>
  <c r="H742" i="37"/>
  <c r="H739" i="37"/>
  <c r="H738" i="37"/>
  <c r="H736" i="37"/>
  <c r="H734" i="37"/>
  <c r="H731" i="37"/>
  <c r="H730" i="37"/>
  <c r="H728" i="37"/>
  <c r="H727" i="37"/>
  <c r="H726" i="37"/>
  <c r="H724" i="37"/>
  <c r="H723" i="37"/>
  <c r="H722" i="37"/>
  <c r="H720" i="37"/>
  <c r="H719" i="37"/>
  <c r="H718" i="37"/>
  <c r="H716" i="37"/>
  <c r="H715" i="37"/>
  <c r="H714" i="37"/>
  <c r="H712" i="37"/>
  <c r="H711" i="37"/>
  <c r="H710" i="37"/>
  <c r="H708" i="37"/>
  <c r="H707" i="37"/>
  <c r="H706" i="37"/>
  <c r="H704" i="37"/>
  <c r="H703" i="37"/>
  <c r="H702" i="37"/>
  <c r="H700" i="37"/>
  <c r="H699" i="37"/>
  <c r="H698" i="37"/>
  <c r="H696" i="37"/>
  <c r="H695" i="37"/>
  <c r="H691" i="37"/>
  <c r="H688" i="37"/>
  <c r="H686" i="37"/>
  <c r="H684" i="37"/>
  <c r="H683" i="37"/>
  <c r="H682" i="37"/>
  <c r="H680" i="37"/>
  <c r="H679" i="37"/>
  <c r="H678" i="37"/>
  <c r="H676" i="37"/>
  <c r="H675" i="37"/>
  <c r="H674" i="37"/>
  <c r="H672" i="37"/>
  <c r="H671" i="37"/>
  <c r="H670" i="37"/>
  <c r="H668" i="37"/>
  <c r="H664" i="37"/>
  <c r="H663" i="37"/>
  <c r="H662" i="37"/>
  <c r="H660" i="37"/>
  <c r="H659" i="37"/>
  <c r="H658" i="37"/>
  <c r="H656" i="37"/>
  <c r="H655" i="37"/>
  <c r="H654" i="37"/>
  <c r="H652" i="37"/>
  <c r="H651" i="37"/>
  <c r="H650" i="37"/>
  <c r="H648" i="37"/>
  <c r="H647" i="37"/>
  <c r="H646" i="37"/>
  <c r="H643" i="37"/>
  <c r="H640" i="37"/>
  <c r="H638" i="37"/>
  <c r="H629" i="37"/>
  <c r="H628" i="37"/>
  <c r="H625" i="37"/>
  <c r="H624" i="37"/>
  <c r="H621" i="37"/>
  <c r="H619" i="37"/>
  <c r="H618" i="37"/>
  <c r="H613" i="37"/>
  <c r="H612" i="37"/>
  <c r="H609" i="37"/>
  <c r="H607" i="37"/>
  <c r="H606" i="37"/>
  <c r="H605" i="37"/>
  <c r="H604" i="37"/>
  <c r="H602" i="37"/>
  <c r="H601" i="37"/>
  <c r="H600" i="37"/>
  <c r="H599" i="37"/>
  <c r="H598" i="37"/>
  <c r="H597" i="37"/>
  <c r="H595" i="37"/>
  <c r="H593" i="37"/>
  <c r="H592" i="37"/>
  <c r="H591"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2" i="37"/>
  <c r="H531" i="37"/>
  <c r="H530" i="37"/>
  <c r="H528" i="37"/>
  <c r="H527" i="37"/>
  <c r="H525" i="37"/>
  <c r="H524" i="37"/>
  <c r="H523" i="37"/>
  <c r="H522" i="37"/>
  <c r="H518" i="37"/>
  <c r="H517" i="37"/>
  <c r="H515" i="37"/>
  <c r="H514" i="37"/>
  <c r="H512" i="37"/>
  <c r="H511" i="37"/>
  <c r="H508" i="37"/>
  <c r="H505" i="37"/>
  <c r="H504" i="37"/>
  <c r="H503" i="37"/>
  <c r="H502" i="37"/>
  <c r="H501" i="37"/>
  <c r="H500" i="37"/>
  <c r="H499" i="37"/>
  <c r="H497" i="37"/>
  <c r="H496"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8" i="37"/>
  <c r="H447" i="37"/>
  <c r="H445" i="37"/>
  <c r="H444" i="37"/>
  <c r="H442" i="37"/>
  <c r="H441" i="37"/>
  <c r="H440" i="37"/>
  <c r="H437" i="37"/>
  <c r="H436" i="37"/>
  <c r="H435" i="37"/>
  <c r="H434" i="37"/>
  <c r="H432" i="37"/>
  <c r="H431" i="37"/>
  <c r="H430" i="37"/>
  <c r="H429" i="37"/>
  <c r="H428" i="37"/>
  <c r="H427" i="37"/>
  <c r="H425" i="37"/>
  <c r="H424" i="37"/>
  <c r="H423" i="37"/>
  <c r="H422" i="37"/>
  <c r="H420"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6" i="37"/>
  <c r="H325" i="37"/>
  <c r="H324" i="37"/>
  <c r="H322" i="37"/>
  <c r="H321" i="37"/>
  <c r="H320" i="37"/>
  <c r="H319" i="37"/>
  <c r="H317" i="37"/>
  <c r="H315" i="37"/>
  <c r="H314" i="37"/>
  <c r="H313" i="37"/>
  <c r="H311" i="37"/>
  <c r="H310" i="37"/>
  <c r="H308" i="37"/>
  <c r="H307" i="37"/>
  <c r="H306" i="37"/>
  <c r="H302" i="37"/>
  <c r="H301" i="37"/>
  <c r="H300" i="37"/>
  <c r="H299" i="37"/>
  <c r="H298" i="37"/>
  <c r="H297" i="37"/>
  <c r="H295" i="37"/>
  <c r="H294" i="37"/>
  <c r="H289" i="37"/>
  <c r="H288" i="37"/>
  <c r="H287" i="37"/>
  <c r="H286" i="37"/>
  <c r="H279" i="37"/>
  <c r="H278" i="37"/>
  <c r="H277" i="37"/>
  <c r="H276" i="37"/>
  <c r="H275" i="37"/>
  <c r="H274" i="37"/>
  <c r="H271" i="37"/>
  <c r="H270" i="37"/>
  <c r="H269" i="37"/>
  <c r="H266" i="37"/>
  <c r="H265" i="37"/>
  <c r="H264" i="37"/>
  <c r="H262" i="37"/>
  <c r="H261" i="37"/>
  <c r="H260" i="37"/>
  <c r="H257" i="37"/>
  <c r="H255" i="37"/>
  <c r="H253" i="37"/>
  <c r="H252" i="37"/>
  <c r="H251" i="37"/>
  <c r="H250" i="37"/>
  <c r="H249" i="37"/>
  <c r="H246" i="37"/>
  <c r="H244" i="37"/>
  <c r="H243" i="37"/>
  <c r="H241" i="37"/>
  <c r="H238" i="37"/>
  <c r="H237" i="37"/>
  <c r="H236" i="37"/>
  <c r="H234" i="37"/>
  <c r="H233" i="37"/>
  <c r="H231" i="37"/>
  <c r="H230" i="37"/>
  <c r="H228" i="37"/>
  <c r="H227" i="37"/>
  <c r="H225" i="37"/>
  <c r="H224" i="37"/>
  <c r="H219" i="37"/>
  <c r="H218" i="37"/>
  <c r="H216" i="37"/>
  <c r="H212" i="37"/>
  <c r="H211" i="37"/>
  <c r="H210" i="37"/>
  <c r="H207" i="37"/>
  <c r="H206" i="37"/>
  <c r="H203" i="37"/>
  <c r="H202" i="37"/>
  <c r="H199" i="37"/>
  <c r="H198" i="37"/>
  <c r="H197" i="37"/>
  <c r="H196" i="37"/>
  <c r="H192" i="37"/>
  <c r="H189" i="37"/>
  <c r="H187" i="37"/>
  <c r="H183" i="37"/>
  <c r="H180" i="37"/>
  <c r="H179" i="37"/>
  <c r="H178" i="37"/>
  <c r="H174" i="37"/>
  <c r="H173" i="37"/>
  <c r="H172" i="37"/>
  <c r="H171" i="37"/>
  <c r="H170" i="37"/>
  <c r="H169" i="37"/>
  <c r="H168" i="37"/>
  <c r="H166" i="37"/>
  <c r="H165" i="37"/>
  <c r="H163" i="37"/>
  <c r="H159" i="37"/>
  <c r="H158" i="37"/>
  <c r="H155" i="37"/>
  <c r="H154" i="37"/>
  <c r="H153" i="37"/>
  <c r="H148" i="37"/>
  <c r="H147" i="37"/>
  <c r="H146" i="37"/>
  <c r="H145" i="37"/>
  <c r="H144" i="37"/>
  <c r="H143" i="37"/>
  <c r="H142" i="37"/>
  <c r="H141" i="37"/>
  <c r="H140" i="37"/>
  <c r="H139" i="37"/>
  <c r="H136" i="37"/>
  <c r="H135" i="37"/>
  <c r="H133"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6" i="37"/>
  <c r="H95" i="37"/>
  <c r="H92" i="37"/>
  <c r="H90" i="37"/>
  <c r="H89" i="37"/>
  <c r="H87" i="37"/>
  <c r="H86" i="37"/>
  <c r="H85" i="37"/>
  <c r="H83" i="37"/>
  <c r="H82" i="37"/>
  <c r="H81" i="37"/>
  <c r="H80" i="37"/>
  <c r="H79" i="37"/>
  <c r="H78" i="37"/>
  <c r="H77" i="37"/>
  <c r="H74" i="37"/>
  <c r="H73" i="37"/>
  <c r="H72" i="37"/>
  <c r="H71" i="37"/>
  <c r="H69" i="37"/>
  <c r="H66" i="37"/>
  <c r="H65" i="37"/>
  <c r="H63" i="37"/>
  <c r="H60" i="37"/>
  <c r="H59" i="37"/>
  <c r="H57" i="37"/>
  <c r="H54" i="37"/>
  <c r="H53" i="37"/>
  <c r="H52" i="37"/>
  <c r="H51" i="37"/>
  <c r="H49" i="37"/>
  <c r="H48" i="37"/>
  <c r="H45" i="37"/>
  <c r="H43" i="37"/>
  <c r="H42" i="37"/>
  <c r="H38" i="37"/>
  <c r="H37" i="37"/>
  <c r="H35" i="37"/>
  <c r="H34" i="37"/>
  <c r="H32" i="37"/>
  <c r="H31" i="37"/>
  <c r="H3" i="3"/>
  <c r="I7" i="3" s="1"/>
  <c r="L3" i="3"/>
  <c r="L296" i="3" s="1"/>
  <c r="F296" i="3" s="1"/>
  <c r="P3" i="3"/>
  <c r="H5" i="3" s="1"/>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E28" i="3" s="1"/>
  <c r="H28" i="3"/>
  <c r="G29" i="3"/>
  <c r="E29" i="3" s="1"/>
  <c r="H29" i="3"/>
  <c r="G31" i="3"/>
  <c r="E31" i="3" s="1"/>
  <c r="H31" i="3"/>
  <c r="G32" i="3"/>
  <c r="H32" i="3"/>
  <c r="G33" i="3"/>
  <c r="H33" i="3"/>
  <c r="G34" i="3"/>
  <c r="H34" i="3"/>
  <c r="E34" i="3" s="1"/>
  <c r="B34" i="3" s="1"/>
  <c r="G35" i="3"/>
  <c r="E35" i="3" s="1"/>
  <c r="H35" i="3"/>
  <c r="G36" i="3"/>
  <c r="H36" i="3"/>
  <c r="G37" i="3"/>
  <c r="H37" i="3"/>
  <c r="E37" i="3"/>
  <c r="B37" i="3" s="1"/>
  <c r="G38" i="3"/>
  <c r="H38" i="3"/>
  <c r="G39" i="3"/>
  <c r="H39" i="3"/>
  <c r="G40" i="3"/>
  <c r="H40" i="3"/>
  <c r="G41" i="3"/>
  <c r="E41" i="3" s="1"/>
  <c r="B41" i="3" s="1"/>
  <c r="H41" i="3"/>
  <c r="G42" i="3"/>
  <c r="E42" i="3" s="1"/>
  <c r="B42" i="3" s="1"/>
  <c r="H42" i="3"/>
  <c r="G43" i="3"/>
  <c r="H43" i="3"/>
  <c r="G44" i="3"/>
  <c r="H44" i="3"/>
  <c r="G45" i="3"/>
  <c r="E45" i="3" s="1"/>
  <c r="B45" i="3" s="1"/>
  <c r="H45" i="3"/>
  <c r="G46" i="3"/>
  <c r="E46" i="3" s="1"/>
  <c r="H46" i="3"/>
  <c r="G47" i="3"/>
  <c r="H47" i="3"/>
  <c r="G48" i="3"/>
  <c r="H48" i="3"/>
  <c r="G49" i="3"/>
  <c r="H49" i="3"/>
  <c r="E49" i="3"/>
  <c r="B49" i="3" s="1"/>
  <c r="G50" i="3"/>
  <c r="H50" i="3"/>
  <c r="E50" i="3" s="1"/>
  <c r="G51" i="3"/>
  <c r="E51" i="3" s="1"/>
  <c r="H51" i="3"/>
  <c r="G52" i="3"/>
  <c r="H52" i="3"/>
  <c r="G53" i="3"/>
  <c r="E53" i="3" s="1"/>
  <c r="B53" i="3" s="1"/>
  <c r="H53" i="3"/>
  <c r="G54" i="3"/>
  <c r="H54" i="3"/>
  <c r="G55" i="3"/>
  <c r="H55" i="3"/>
  <c r="G56" i="3"/>
  <c r="H56" i="3"/>
  <c r="G57" i="3"/>
  <c r="H57" i="3"/>
  <c r="E57" i="3" s="1"/>
  <c r="B57" i="3" s="1"/>
  <c r="G58" i="3"/>
  <c r="H58" i="3"/>
  <c r="E58" i="3"/>
  <c r="G59" i="3"/>
  <c r="E59" i="3" s="1"/>
  <c r="H59" i="3"/>
  <c r="G60" i="3"/>
  <c r="H60" i="3"/>
  <c r="G61" i="3"/>
  <c r="E61" i="3" s="1"/>
  <c r="B61" i="3" s="1"/>
  <c r="H61" i="3"/>
  <c r="G62" i="3"/>
  <c r="E62" i="3" s="1"/>
  <c r="H62" i="3"/>
  <c r="G63" i="3"/>
  <c r="E63" i="3" s="1"/>
  <c r="H63" i="3"/>
  <c r="G64" i="3"/>
  <c r="H64" i="3"/>
  <c r="G65" i="3"/>
  <c r="E65" i="3" s="1"/>
  <c r="B65" i="3" s="1"/>
  <c r="H65" i="3"/>
  <c r="G66" i="3"/>
  <c r="H66" i="3"/>
  <c r="G67" i="3"/>
  <c r="E67" i="3" s="1"/>
  <c r="H67" i="3"/>
  <c r="G68" i="3"/>
  <c r="H68" i="3"/>
  <c r="G69" i="3"/>
  <c r="H69" i="3"/>
  <c r="E69" i="3"/>
  <c r="B69" i="3" s="1"/>
  <c r="G70" i="3"/>
  <c r="H70" i="3"/>
  <c r="G71" i="3"/>
  <c r="H71" i="3"/>
  <c r="G72" i="3"/>
  <c r="H72" i="3"/>
  <c r="G73" i="3"/>
  <c r="E73" i="3" s="1"/>
  <c r="B73" i="3" s="1"/>
  <c r="H73" i="3"/>
  <c r="G74" i="3"/>
  <c r="H74" i="3"/>
  <c r="E74" i="3"/>
  <c r="G75" i="3"/>
  <c r="E75" i="3" s="1"/>
  <c r="H75" i="3"/>
  <c r="G76" i="3"/>
  <c r="H76" i="3"/>
  <c r="G77" i="3"/>
  <c r="H77" i="3"/>
  <c r="E77" i="3"/>
  <c r="B77" i="3" s="1"/>
  <c r="G78" i="3"/>
  <c r="E78" i="3" s="1"/>
  <c r="H78" i="3"/>
  <c r="G79" i="3"/>
  <c r="E79" i="3" s="1"/>
  <c r="H79" i="3"/>
  <c r="G80" i="3"/>
  <c r="H80" i="3"/>
  <c r="G81" i="3"/>
  <c r="H81" i="3"/>
  <c r="E81" i="3"/>
  <c r="B81" i="3" s="1"/>
  <c r="G82" i="3"/>
  <c r="H82" i="3"/>
  <c r="E82" i="3" s="1"/>
  <c r="B82" i="3" s="1"/>
  <c r="G83" i="3"/>
  <c r="E83" i="3" s="1"/>
  <c r="H83" i="3"/>
  <c r="G84" i="3"/>
  <c r="H84" i="3"/>
  <c r="G85" i="3"/>
  <c r="E85" i="3" s="1"/>
  <c r="B85" i="3" s="1"/>
  <c r="H85" i="3"/>
  <c r="G86" i="3"/>
  <c r="H86" i="3"/>
  <c r="G87" i="3"/>
  <c r="H87" i="3"/>
  <c r="G88" i="3"/>
  <c r="E88" i="3" s="1"/>
  <c r="H88" i="3"/>
  <c r="G89" i="3"/>
  <c r="H89" i="3"/>
  <c r="E89" i="3" s="1"/>
  <c r="B89" i="3" s="1"/>
  <c r="G90" i="3"/>
  <c r="H90" i="3"/>
  <c r="E90" i="3"/>
  <c r="G91" i="3"/>
  <c r="E91" i="3" s="1"/>
  <c r="H91" i="3"/>
  <c r="G92" i="3"/>
  <c r="H92" i="3"/>
  <c r="G93" i="3"/>
  <c r="E93" i="3" s="1"/>
  <c r="B93" i="3" s="1"/>
  <c r="H93" i="3"/>
  <c r="G94" i="3"/>
  <c r="E94" i="3" s="1"/>
  <c r="H94" i="3"/>
  <c r="G95" i="3"/>
  <c r="E95" i="3" s="1"/>
  <c r="H95" i="3"/>
  <c r="G96" i="3"/>
  <c r="E96" i="3" s="1"/>
  <c r="H96" i="3"/>
  <c r="G97" i="3"/>
  <c r="E97" i="3" s="1"/>
  <c r="B97" i="3" s="1"/>
  <c r="H97" i="3"/>
  <c r="G98" i="3"/>
  <c r="H98" i="3"/>
  <c r="E98" i="3" s="1"/>
  <c r="G99" i="3"/>
  <c r="E99" i="3" s="1"/>
  <c r="H99" i="3"/>
  <c r="G100" i="3"/>
  <c r="H100" i="3"/>
  <c r="G101" i="3"/>
  <c r="H101" i="3"/>
  <c r="E101" i="3"/>
  <c r="B101" i="3" s="1"/>
  <c r="G102" i="3"/>
  <c r="H102" i="3"/>
  <c r="G103" i="3"/>
  <c r="H103" i="3"/>
  <c r="G104" i="3"/>
  <c r="E104" i="3" s="1"/>
  <c r="H104" i="3"/>
  <c r="G105" i="3"/>
  <c r="E105" i="3" s="1"/>
  <c r="B105" i="3" s="1"/>
  <c r="H105" i="3"/>
  <c r="G106" i="3"/>
  <c r="H106" i="3"/>
  <c r="E106" i="3"/>
  <c r="G107" i="3"/>
  <c r="E107" i="3" s="1"/>
  <c r="H107" i="3"/>
  <c r="G108" i="3"/>
  <c r="H108" i="3"/>
  <c r="G109" i="3"/>
  <c r="H109" i="3"/>
  <c r="E109" i="3"/>
  <c r="B109" i="3" s="1"/>
  <c r="G110" i="3"/>
  <c r="E110" i="3" s="1"/>
  <c r="H110" i="3"/>
  <c r="G111" i="3"/>
  <c r="E111" i="3" s="1"/>
  <c r="B111" i="3" s="1"/>
  <c r="H111" i="3"/>
  <c r="G112" i="3"/>
  <c r="E112" i="3" s="1"/>
  <c r="H112" i="3"/>
  <c r="G113" i="3"/>
  <c r="H113" i="3"/>
  <c r="E113" i="3"/>
  <c r="B113" i="3" s="1"/>
  <c r="G114" i="3"/>
  <c r="H114" i="3"/>
  <c r="E114" i="3" s="1"/>
  <c r="B114" i="3" s="1"/>
  <c r="G115" i="3"/>
  <c r="E115" i="3" s="1"/>
  <c r="H115" i="3"/>
  <c r="G116" i="3"/>
  <c r="H116" i="3"/>
  <c r="G117" i="3"/>
  <c r="E117" i="3" s="1"/>
  <c r="B117" i="3" s="1"/>
  <c r="H117" i="3"/>
  <c r="G118" i="3"/>
  <c r="H118" i="3"/>
  <c r="G119" i="3"/>
  <c r="H119" i="3"/>
  <c r="G120" i="3"/>
  <c r="E120" i="3" s="1"/>
  <c r="H120" i="3"/>
  <c r="G121" i="3"/>
  <c r="H121" i="3"/>
  <c r="E121" i="3" s="1"/>
  <c r="B121" i="3" s="1"/>
  <c r="G122" i="3"/>
  <c r="H122" i="3"/>
  <c r="E122" i="3"/>
  <c r="G123" i="3"/>
  <c r="E123" i="3" s="1"/>
  <c r="H123" i="3"/>
  <c r="G124" i="3"/>
  <c r="H124" i="3"/>
  <c r="G125" i="3"/>
  <c r="E125" i="3" s="1"/>
  <c r="B125" i="3" s="1"/>
  <c r="H125" i="3"/>
  <c r="G126" i="3"/>
  <c r="E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H134" i="3"/>
  <c r="G135" i="3"/>
  <c r="H135" i="3"/>
  <c r="G136" i="3"/>
  <c r="E136" i="3" s="1"/>
  <c r="H136" i="3"/>
  <c r="G137" i="3"/>
  <c r="E137" i="3" s="1"/>
  <c r="B137" i="3" s="1"/>
  <c r="H137" i="3"/>
  <c r="G138" i="3"/>
  <c r="H138" i="3"/>
  <c r="E138" i="3"/>
  <c r="G140" i="3"/>
  <c r="H140" i="3"/>
  <c r="G141" i="3"/>
  <c r="E141" i="3" s="1"/>
  <c r="B141" i="3" s="1"/>
  <c r="H141" i="3"/>
  <c r="G142" i="3"/>
  <c r="H142" i="3"/>
  <c r="E142" i="3"/>
  <c r="G143" i="3"/>
  <c r="E143" i="3" s="1"/>
  <c r="H143" i="3"/>
  <c r="G144" i="3"/>
  <c r="H144" i="3"/>
  <c r="G145" i="3"/>
  <c r="H145" i="3"/>
  <c r="E145" i="3"/>
  <c r="B145" i="3" s="1"/>
  <c r="G146" i="3"/>
  <c r="E146" i="3" s="1"/>
  <c r="H146" i="3"/>
  <c r="G147" i="3"/>
  <c r="E147" i="3" s="1"/>
  <c r="B147" i="3" s="1"/>
  <c r="H147" i="3"/>
  <c r="G148" i="3"/>
  <c r="H148" i="3"/>
  <c r="G149" i="3"/>
  <c r="H149" i="3"/>
  <c r="E149" i="3"/>
  <c r="B149" i="3" s="1"/>
  <c r="G150" i="3"/>
  <c r="H150" i="3"/>
  <c r="E150" i="3" s="1"/>
  <c r="B150" i="3" s="1"/>
  <c r="G151" i="3"/>
  <c r="E151" i="3" s="1"/>
  <c r="H151" i="3"/>
  <c r="G152" i="3"/>
  <c r="E152" i="3" s="1"/>
  <c r="B152" i="3" s="1"/>
  <c r="H152" i="3"/>
  <c r="G153" i="3"/>
  <c r="E153" i="3" s="1"/>
  <c r="B153" i="3" s="1"/>
  <c r="H153" i="3"/>
  <c r="G154" i="3"/>
  <c r="H154" i="3"/>
  <c r="G155" i="3"/>
  <c r="H155" i="3"/>
  <c r="G156" i="3"/>
  <c r="H156" i="3"/>
  <c r="T158" i="3"/>
  <c r="G164" i="3"/>
  <c r="E164" i="3" s="1"/>
  <c r="G212" i="3"/>
  <c r="H212" i="3"/>
  <c r="G260" i="3"/>
  <c r="H260" i="3"/>
  <c r="G263" i="3"/>
  <c r="H263" i="3"/>
  <c r="G264" i="3"/>
  <c r="H264" i="3"/>
  <c r="G265" i="3"/>
  <c r="H265" i="3"/>
  <c r="E265" i="3"/>
  <c r="G268" i="3"/>
  <c r="E268" i="3" s="1"/>
  <c r="H268" i="3"/>
  <c r="G269" i="3"/>
  <c r="E269" i="3" s="1"/>
  <c r="H269" i="3"/>
  <c r="G270" i="3"/>
  <c r="E270" i="3" s="1"/>
  <c r="H270" i="3"/>
  <c r="G271" i="3"/>
  <c r="H271" i="3"/>
  <c r="G272" i="3"/>
  <c r="E272" i="3" s="1"/>
  <c r="B272" i="3" s="1"/>
  <c r="H272" i="3"/>
  <c r="G273" i="3"/>
  <c r="H273" i="3"/>
  <c r="E273" i="3" s="1"/>
  <c r="G274" i="3"/>
  <c r="E274" i="3" s="1"/>
  <c r="H274" i="3"/>
  <c r="G275" i="3"/>
  <c r="E275" i="3" s="1"/>
  <c r="H275" i="3"/>
  <c r="G276" i="3"/>
  <c r="H276" i="3"/>
  <c r="E276" i="3"/>
  <c r="G277" i="3"/>
  <c r="H277" i="3"/>
  <c r="G278" i="3"/>
  <c r="E278" i="3" s="1"/>
  <c r="G279" i="3"/>
  <c r="E279" i="3" s="1"/>
  <c r="H279" i="3"/>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F282" i="3"/>
  <c r="F281" i="3"/>
  <c r="F280" i="3"/>
  <c r="B280" i="3" s="1"/>
  <c r="F279" i="3"/>
  <c r="B279" i="3" s="1"/>
  <c r="F278" i="3"/>
  <c r="F277" i="3"/>
  <c r="F276" i="3"/>
  <c r="F275" i="3"/>
  <c r="B275" i="3" s="1"/>
  <c r="F274" i="3"/>
  <c r="B274" i="3" s="1"/>
  <c r="F273" i="3"/>
  <c r="F272" i="3"/>
  <c r="F271" i="3"/>
  <c r="F270" i="3"/>
  <c r="F269" i="3"/>
  <c r="B269" i="3" s="1"/>
  <c r="F268" i="3"/>
  <c r="F267" i="3"/>
  <c r="F266" i="3"/>
  <c r="F261" i="3" s="1"/>
  <c r="F265" i="3"/>
  <c r="B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M247" i="3"/>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F205" i="3" s="1"/>
  <c r="B205" i="3" s="1"/>
  <c r="L204" i="3"/>
  <c r="M204" i="3"/>
  <c r="L203" i="3"/>
  <c r="M203" i="3"/>
  <c r="L202" i="3"/>
  <c r="M202" i="3"/>
  <c r="L201" i="3"/>
  <c r="M201" i="3"/>
  <c r="L200" i="3"/>
  <c r="F200" i="3" s="1"/>
  <c r="B200" i="3" s="1"/>
  <c r="M200" i="3"/>
  <c r="L199" i="3"/>
  <c r="M199" i="3"/>
  <c r="B164" i="3"/>
  <c r="B151" i="3"/>
  <c r="B146" i="3"/>
  <c r="B143" i="3"/>
  <c r="B142" i="3"/>
  <c r="B138" i="3"/>
  <c r="B136" i="3"/>
  <c r="B131" i="3"/>
  <c r="B128" i="3"/>
  <c r="B126" i="3"/>
  <c r="B123" i="3"/>
  <c r="B122" i="3"/>
  <c r="B120" i="3"/>
  <c r="B115" i="3"/>
  <c r="B112" i="3"/>
  <c r="B110" i="3"/>
  <c r="B107" i="3"/>
  <c r="B106" i="3"/>
  <c r="B104" i="3"/>
  <c r="B99" i="3"/>
  <c r="B98" i="3"/>
  <c r="B96" i="3"/>
  <c r="B95" i="3"/>
  <c r="B94" i="3"/>
  <c r="B91" i="3"/>
  <c r="B90" i="3"/>
  <c r="B88" i="3"/>
  <c r="B83" i="3"/>
  <c r="B79" i="3"/>
  <c r="B78" i="3"/>
  <c r="B75" i="3"/>
  <c r="B74" i="3"/>
  <c r="B67" i="3"/>
  <c r="B63" i="3"/>
  <c r="B62" i="3"/>
  <c r="B59" i="3"/>
  <c r="B58" i="3"/>
  <c r="B51" i="3"/>
  <c r="B50" i="3"/>
  <c r="B46" i="3"/>
  <c r="B35" i="3"/>
  <c r="B31" i="3"/>
  <c r="B29" i="3"/>
  <c r="B28" i="3"/>
  <c r="B26" i="3"/>
  <c r="L7" i="3"/>
  <c r="F7" i="3" s="1"/>
  <c r="F4" i="3" s="1"/>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D210" i="1"/>
  <c r="C200" i="37" s="1"/>
  <c r="D218" i="1"/>
  <c r="C208" i="37" s="1"/>
  <c r="D204" i="1"/>
  <c r="C194"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D57" i="1"/>
  <c r="C47" i="37" s="1"/>
  <c r="D60" i="1"/>
  <c r="C50" i="37" s="1"/>
  <c r="D65" i="1"/>
  <c r="D68" i="1"/>
  <c r="C58" i="37" s="1"/>
  <c r="D71" i="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D303" i="1"/>
  <c r="C292" i="37" s="1"/>
  <c r="D307" i="1"/>
  <c r="D315" i="1"/>
  <c r="C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H1252" i="37" l="1"/>
  <c r="H1228" i="37"/>
  <c r="G1216" i="37"/>
  <c r="G286" i="37"/>
  <c r="G638" i="37"/>
  <c r="E263" i="3"/>
  <c r="B263" i="3" s="1"/>
  <c r="F236" i="27"/>
  <c r="G1148" i="37"/>
  <c r="H1127" i="37"/>
  <c r="F151" i="27"/>
  <c r="H1056" i="37"/>
  <c r="E264" i="3"/>
  <c r="B264" i="3" s="1"/>
  <c r="H1214" i="37"/>
  <c r="H1141" i="37"/>
  <c r="G1126" i="37"/>
  <c r="G1125" i="37"/>
  <c r="D75" i="27"/>
  <c r="C1040" i="37" s="1"/>
  <c r="H1040" i="37" s="1"/>
  <c r="F76" i="27"/>
  <c r="G1026" i="37"/>
  <c r="G1025" i="37"/>
  <c r="G1007" i="37"/>
  <c r="H1001" i="37"/>
  <c r="G989" i="37"/>
  <c r="G1430" i="37"/>
  <c r="I1430" i="37" s="1"/>
  <c r="H1517" i="37"/>
  <c r="G1495" i="37"/>
  <c r="G1491" i="37"/>
  <c r="G1473" i="37"/>
  <c r="G1468" i="37"/>
  <c r="F201" i="3"/>
  <c r="B201" i="3" s="1"/>
  <c r="E30" i="3"/>
  <c r="B30" i="3" s="1"/>
  <c r="G640" i="37"/>
  <c r="H639" i="37"/>
  <c r="H694" i="37"/>
  <c r="H692" i="37"/>
  <c r="H690" i="37"/>
  <c r="F204" i="3"/>
  <c r="B204" i="3" s="1"/>
  <c r="G687" i="37"/>
  <c r="G667" i="37"/>
  <c r="H666" i="37"/>
  <c r="G402" i="37"/>
  <c r="G285" i="37"/>
  <c r="G288" i="37"/>
  <c r="G256" i="37"/>
  <c r="G209" i="37"/>
  <c r="G193" i="37"/>
  <c r="G188" i="37"/>
  <c r="E47" i="3"/>
  <c r="B47" i="3" s="1"/>
  <c r="G182" i="37"/>
  <c r="E43" i="3"/>
  <c r="B43" i="3" s="1"/>
  <c r="G179" i="37"/>
  <c r="F185" i="1"/>
  <c r="G169" i="37"/>
  <c r="G163" i="37"/>
  <c r="H160" i="37"/>
  <c r="F167" i="1"/>
  <c r="G159" i="37"/>
  <c r="G155" i="37"/>
  <c r="H304" i="37"/>
  <c r="G134" i="37"/>
  <c r="G127" i="37"/>
  <c r="F122" i="1"/>
  <c r="H76" i="37"/>
  <c r="E33" i="3"/>
  <c r="B33" i="3" s="1"/>
  <c r="G784" i="37"/>
  <c r="H644" i="37"/>
  <c r="E260" i="3"/>
  <c r="B260" i="3" s="1"/>
  <c r="G639" i="37"/>
  <c r="H305" i="37"/>
  <c r="E66" i="3"/>
  <c r="B66" i="3" s="1"/>
  <c r="H256" i="37"/>
  <c r="H188" i="37"/>
  <c r="H184" i="37"/>
  <c r="H182" i="37"/>
  <c r="H176" i="37"/>
  <c r="G164" i="37"/>
  <c r="D160" i="1"/>
  <c r="F161" i="1"/>
  <c r="H134" i="37"/>
  <c r="F138" i="1"/>
  <c r="G166" i="3"/>
  <c r="E166" i="3" s="1"/>
  <c r="B166" i="3" s="1"/>
  <c r="U6" i="3"/>
  <c r="J7" i="3" s="1"/>
  <c r="G162" i="3"/>
  <c r="E162" i="3" s="1"/>
  <c r="B162" i="3" s="1"/>
  <c r="G6" i="3"/>
  <c r="F292" i="3"/>
  <c r="I14" i="3"/>
  <c r="D309" i="37"/>
  <c r="E314" i="1"/>
  <c r="D303" i="37" s="1"/>
  <c r="C408" i="37"/>
  <c r="G408" i="37" s="1"/>
  <c r="D647" i="1"/>
  <c r="C635" i="37" s="1"/>
  <c r="C137" i="37"/>
  <c r="F147" i="1"/>
  <c r="C510" i="37"/>
  <c r="D518" i="1"/>
  <c r="C506" i="37" s="1"/>
  <c r="F522" i="1"/>
  <c r="C418" i="37"/>
  <c r="H418" i="37" s="1"/>
  <c r="F430" i="1"/>
  <c r="G223" i="37"/>
  <c r="C1016" i="37"/>
  <c r="F51" i="27"/>
  <c r="D1089" i="37"/>
  <c r="E123" i="27"/>
  <c r="D1088" i="37" s="1"/>
  <c r="C1160" i="37"/>
  <c r="F195" i="27"/>
  <c r="D203" i="27"/>
  <c r="E235" i="27"/>
  <c r="D1200" i="37" s="1"/>
  <c r="D1372" i="37"/>
  <c r="E96" i="36"/>
  <c r="D1371" i="37" s="1"/>
  <c r="D1288" i="37"/>
  <c r="E12" i="36"/>
  <c r="D13" i="30"/>
  <c r="C1469" i="37" s="1"/>
  <c r="H1469" i="37" s="1"/>
  <c r="F264" i="1"/>
  <c r="D132" i="37"/>
  <c r="E141" i="1"/>
  <c r="D131" i="37" s="1"/>
  <c r="D116" i="1"/>
  <c r="C106" i="37" s="1"/>
  <c r="D85" i="1"/>
  <c r="C75" i="37" s="1"/>
  <c r="C61" i="37"/>
  <c r="F71" i="1"/>
  <c r="C217" i="37"/>
  <c r="F227" i="1"/>
  <c r="C608" i="37"/>
  <c r="F620" i="1"/>
  <c r="C578" i="37"/>
  <c r="F590" i="1"/>
  <c r="C565" i="37"/>
  <c r="F577" i="1"/>
  <c r="D18" i="27"/>
  <c r="C983" i="37" s="1"/>
  <c r="C1096" i="37"/>
  <c r="H1096" i="37" s="1"/>
  <c r="F131" i="27"/>
  <c r="E187" i="27"/>
  <c r="D1152" i="37" s="1"/>
  <c r="C1412" i="37"/>
  <c r="F137" i="36"/>
  <c r="D136" i="36"/>
  <c r="C1411" i="37" s="1"/>
  <c r="C1389" i="37"/>
  <c r="H1389" i="37" s="1"/>
  <c r="F114" i="36"/>
  <c r="C1381" i="37"/>
  <c r="H1381" i="37" s="1"/>
  <c r="F106" i="36"/>
  <c r="C1336" i="37"/>
  <c r="F61" i="36"/>
  <c r="C1318" i="37"/>
  <c r="H1318" i="37" s="1"/>
  <c r="D42" i="36"/>
  <c r="H1295" i="37"/>
  <c r="C1557" i="37"/>
  <c r="K59" i="42"/>
  <c r="C410" i="37"/>
  <c r="F421" i="1"/>
  <c r="C340" i="37"/>
  <c r="F351" i="1"/>
  <c r="C296" i="37"/>
  <c r="D302" i="1"/>
  <c r="C516" i="37"/>
  <c r="F528" i="1"/>
  <c r="C498" i="37"/>
  <c r="F510" i="1"/>
  <c r="C412" i="37"/>
  <c r="F424" i="1"/>
  <c r="C394" i="37"/>
  <c r="F405" i="1"/>
  <c r="C281" i="37"/>
  <c r="F291" i="1"/>
  <c r="C1433" i="37"/>
  <c r="D13" i="33"/>
  <c r="C1425" i="37" s="1"/>
  <c r="D1318" i="37"/>
  <c r="E42" i="36"/>
  <c r="D1317" i="37" s="1"/>
  <c r="C1497" i="37"/>
  <c r="H1497" i="37" s="1"/>
  <c r="D30" i="30"/>
  <c r="C1486" i="37" s="1"/>
  <c r="G1486" i="37" s="1"/>
  <c r="B268" i="3"/>
  <c r="F239" i="1"/>
  <c r="F283" i="1"/>
  <c r="F307" i="1"/>
  <c r="D521" i="37"/>
  <c r="E532" i="1"/>
  <c r="D520" i="37" s="1"/>
  <c r="C337" i="37"/>
  <c r="D347" i="1"/>
  <c r="C336" i="37" s="1"/>
  <c r="G336" i="37" s="1"/>
  <c r="C55" i="37"/>
  <c r="F65" i="1"/>
  <c r="C186" i="37"/>
  <c r="H186" i="37" s="1"/>
  <c r="F196" i="1"/>
  <c r="C620" i="37"/>
  <c r="F632" i="1"/>
  <c r="C596" i="37"/>
  <c r="F608" i="1"/>
  <c r="C572" i="37"/>
  <c r="F584" i="1"/>
  <c r="D1143" i="37"/>
  <c r="E175" i="27"/>
  <c r="H284" i="3" s="1"/>
  <c r="C1204" i="37"/>
  <c r="F239" i="27"/>
  <c r="C1397" i="37"/>
  <c r="F122" i="36"/>
  <c r="C1372" i="37"/>
  <c r="D96" i="36"/>
  <c r="C1357" i="37"/>
  <c r="H1357" i="37" s="1"/>
  <c r="F82" i="36"/>
  <c r="C1348" i="37"/>
  <c r="F73" i="36"/>
  <c r="C1288" i="37"/>
  <c r="D12" i="36"/>
  <c r="C1287" i="37" s="1"/>
  <c r="F13" i="36"/>
  <c r="F247" i="3"/>
  <c r="B247" i="3" s="1"/>
  <c r="B273" i="3"/>
  <c r="H64" i="37"/>
  <c r="H50" i="37"/>
  <c r="G179" i="3"/>
  <c r="E179" i="3" s="1"/>
  <c r="B179" i="3" s="1"/>
  <c r="D462" i="1"/>
  <c r="H195" i="37"/>
  <c r="H162" i="37"/>
  <c r="G541" i="37"/>
  <c r="E92" i="2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B276" i="3"/>
  <c r="B270" i="3"/>
  <c r="H1489" i="37"/>
  <c r="G1489" i="37"/>
  <c r="G1465" i="37"/>
  <c r="I1465" i="37" s="1"/>
  <c r="H1465" i="37"/>
  <c r="G1445" i="37"/>
  <c r="H1445" i="37"/>
  <c r="G1438" i="37"/>
  <c r="I1438" i="37" s="1"/>
  <c r="H1438" i="37"/>
  <c r="I1434" i="37"/>
  <c r="I1432" i="37"/>
  <c r="G1407" i="37"/>
  <c r="H1407" i="37"/>
  <c r="H1346" i="37"/>
  <c r="G1346" i="37"/>
  <c r="H1114" i="37"/>
  <c r="G1114" i="37"/>
  <c r="D1058" i="37"/>
  <c r="G1058" i="37" s="1"/>
  <c r="G1038" i="37"/>
  <c r="H1038" i="37"/>
  <c r="B278" i="3"/>
  <c r="E154" i="3"/>
  <c r="B154" i="3" s="1"/>
  <c r="E144" i="3"/>
  <c r="B144" i="3" s="1"/>
  <c r="E135" i="3"/>
  <c r="B135" i="3" s="1"/>
  <c r="E118" i="3"/>
  <c r="B118" i="3" s="1"/>
  <c r="E103" i="3"/>
  <c r="B103" i="3" s="1"/>
  <c r="E86" i="3"/>
  <c r="B86" i="3" s="1"/>
  <c r="E71" i="3"/>
  <c r="B71" i="3" s="1"/>
  <c r="E54" i="3"/>
  <c r="B54" i="3" s="1"/>
  <c r="E39" i="3"/>
  <c r="B39" i="3" s="1"/>
  <c r="H989" i="37"/>
  <c r="H1117" i="37"/>
  <c r="H1434" i="37"/>
  <c r="G1497" i="37"/>
  <c r="H1439" i="37"/>
  <c r="G1439" i="37"/>
  <c r="I1439" i="37" s="1"/>
  <c r="H1435" i="37"/>
  <c r="G1435" i="37"/>
  <c r="I1435" i="37" s="1"/>
  <c r="G1408" i="37"/>
  <c r="H1408" i="37"/>
  <c r="H1347" i="37"/>
  <c r="G1347" i="37"/>
  <c r="H1115" i="37"/>
  <c r="G1115" i="37"/>
  <c r="G1005" i="37"/>
  <c r="H1005" i="37"/>
  <c r="G986" i="37"/>
  <c r="H986" i="37"/>
  <c r="G980" i="37"/>
  <c r="H273" i="37"/>
  <c r="E257" i="1"/>
  <c r="D247" i="37" s="1"/>
  <c r="D134" i="1"/>
  <c r="H41" i="37"/>
  <c r="G481" i="37"/>
  <c r="D223" i="1"/>
  <c r="D628" i="1"/>
  <c r="F628" i="1" s="1"/>
  <c r="D84" i="27"/>
  <c r="C1049" i="37" s="1"/>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H1440" i="37"/>
  <c r="G1440" i="37"/>
  <c r="I1440" i="37" s="1"/>
  <c r="H1436" i="37"/>
  <c r="G1436" i="37"/>
  <c r="I1436" i="37" s="1"/>
  <c r="G1394" i="37"/>
  <c r="H1394" i="37"/>
  <c r="G1373" i="37"/>
  <c r="H1373" i="37"/>
  <c r="G1369" i="37"/>
  <c r="H1369" i="37"/>
  <c r="G1353" i="37"/>
  <c r="H1353" i="37"/>
  <c r="G1344" i="37"/>
  <c r="H1344" i="37"/>
  <c r="G1341" i="37"/>
  <c r="H1341" i="37"/>
  <c r="G1301" i="37"/>
  <c r="H1301" i="37"/>
  <c r="G1297" i="37"/>
  <c r="H1297"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G1233" i="37"/>
  <c r="H1233" i="37"/>
  <c r="G1229" i="37"/>
  <c r="H1229" i="37"/>
  <c r="G1225" i="37"/>
  <c r="H1225" i="37"/>
  <c r="G1221" i="37"/>
  <c r="H1221" i="37"/>
  <c r="G1207" i="37"/>
  <c r="H1207" i="37"/>
  <c r="G1193" i="37"/>
  <c r="H1193" i="37"/>
  <c r="G1167" i="37"/>
  <c r="H1167" i="37"/>
  <c r="G1163" i="37"/>
  <c r="H1163" i="37"/>
  <c r="G1157" i="37"/>
  <c r="H1157" i="37"/>
  <c r="G1137" i="37"/>
  <c r="H1137" i="37"/>
  <c r="G1002" i="37"/>
  <c r="H1002" i="37"/>
  <c r="G987" i="37"/>
  <c r="H987" i="37"/>
  <c r="E277" i="3"/>
  <c r="B277" i="3" s="1"/>
  <c r="E155" i="3"/>
  <c r="B155" i="3" s="1"/>
  <c r="E134" i="3"/>
  <c r="B134" i="3" s="1"/>
  <c r="E119" i="3"/>
  <c r="B119" i="3" s="1"/>
  <c r="E102" i="3"/>
  <c r="B102" i="3" s="1"/>
  <c r="E87" i="3"/>
  <c r="B87" i="3" s="1"/>
  <c r="E70" i="3"/>
  <c r="B70" i="3" s="1"/>
  <c r="E55" i="3"/>
  <c r="B55" i="3" s="1"/>
  <c r="E38" i="3"/>
  <c r="B38" i="3" s="1"/>
  <c r="H735" i="37"/>
  <c r="H985" i="37"/>
  <c r="H1349" i="37"/>
  <c r="H1365" i="37"/>
  <c r="G1437" i="37"/>
  <c r="I1437" i="37" s="1"/>
  <c r="H1437" i="37"/>
  <c r="G1395" i="37"/>
  <c r="H1395" i="37"/>
  <c r="G1391" i="37"/>
  <c r="H1391" i="37"/>
  <c r="G1379" i="37"/>
  <c r="G1374" i="37"/>
  <c r="H1374" i="37"/>
  <c r="G1354" i="37"/>
  <c r="G1350" i="37"/>
  <c r="H1350" i="37"/>
  <c r="G1209" i="37"/>
  <c r="G1194" i="37"/>
  <c r="H1194" i="37"/>
  <c r="G1190" i="37"/>
  <c r="H1190" i="37"/>
  <c r="G1164" i="37"/>
  <c r="G1132" i="37"/>
  <c r="H1132" i="37"/>
  <c r="G1128" i="37"/>
  <c r="H1128" i="37"/>
  <c r="G1127" i="37"/>
  <c r="G1123" i="37"/>
  <c r="G1118" i="37"/>
  <c r="H1118" i="37"/>
  <c r="G1111" i="37"/>
  <c r="H1111" i="37"/>
  <c r="G1037" i="37"/>
  <c r="H1037" i="37"/>
  <c r="G759" i="37"/>
  <c r="G755" i="37"/>
  <c r="G751" i="37"/>
  <c r="G747" i="37"/>
  <c r="G743"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5" i="3"/>
  <c r="E5" i="3" s="1"/>
  <c r="B5" i="3" s="1"/>
  <c r="H177" i="37"/>
  <c r="H181" i="37"/>
  <c r="H185" i="37"/>
  <c r="H190" i="37"/>
  <c r="H215" i="37"/>
  <c r="H419" i="37"/>
  <c r="H439" i="37"/>
  <c r="H443" i="37"/>
  <c r="H1393" i="37"/>
  <c r="H1410" i="37"/>
  <c r="G1561" i="37"/>
  <c r="G1542" i="37"/>
  <c r="G1522" i="37"/>
  <c r="G1509" i="37"/>
  <c r="G1502" i="37"/>
  <c r="G1474" i="37"/>
  <c r="G1409" i="37"/>
  <c r="G1405" i="37"/>
  <c r="G1392" i="37"/>
  <c r="H1392" i="37"/>
  <c r="G1380" i="37"/>
  <c r="G1375" i="37"/>
  <c r="G1355" i="37"/>
  <c r="H1355" i="37"/>
  <c r="G1351" i="37"/>
  <c r="H1351" i="37"/>
  <c r="G1210" i="37"/>
  <c r="G1133" i="37"/>
  <c r="H1133" i="37"/>
  <c r="G1129" i="37"/>
  <c r="H1129" i="37"/>
  <c r="G1124" i="37"/>
  <c r="G1120" i="37"/>
  <c r="G1094" i="37"/>
  <c r="G1090" i="37"/>
  <c r="G1075" i="37"/>
  <c r="H1075" i="37"/>
  <c r="G1059" i="37"/>
  <c r="H1059" i="37"/>
  <c r="H1053" i="37"/>
  <c r="G1042" i="37"/>
  <c r="H1042" i="37"/>
  <c r="G1035" i="37"/>
  <c r="H1035" i="37"/>
  <c r="H1020" i="37"/>
  <c r="G1008" i="37"/>
  <c r="G1003" i="37"/>
  <c r="G981" i="37"/>
  <c r="H191" i="37"/>
  <c r="H622" i="37"/>
  <c r="G1368" i="37"/>
  <c r="G1356" i="37"/>
  <c r="H1356" i="37"/>
  <c r="G1352" i="37"/>
  <c r="H1352" i="37"/>
  <c r="G1340" i="37"/>
  <c r="G1300" i="37"/>
  <c r="G1296" i="37"/>
  <c r="G1284" i="37"/>
  <c r="G1280" i="37"/>
  <c r="G1276" i="37"/>
  <c r="G1272" i="37"/>
  <c r="G1268" i="37"/>
  <c r="G1264" i="37"/>
  <c r="G1260" i="37"/>
  <c r="G1256" i="37"/>
  <c r="G1252" i="37"/>
  <c r="G1248" i="37"/>
  <c r="G1244" i="37"/>
  <c r="G1240" i="37"/>
  <c r="G1236" i="37"/>
  <c r="G1232" i="37"/>
  <c r="G1228" i="37"/>
  <c r="G1224" i="37"/>
  <c r="G1135" i="37"/>
  <c r="G1110" i="37"/>
  <c r="G1106" i="37"/>
  <c r="G999" i="37"/>
  <c r="G995" i="37"/>
  <c r="G991" i="37"/>
  <c r="G1559" i="37"/>
  <c r="G1555" i="37"/>
  <c r="G1539" i="37"/>
  <c r="G1535" i="37"/>
  <c r="G1519" i="37"/>
  <c r="G1515" i="37"/>
  <c r="G1507" i="37"/>
  <c r="G1500" i="37"/>
  <c r="G1496" i="37"/>
  <c r="G1490"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760" i="37"/>
  <c r="G756" i="37"/>
  <c r="G752" i="37"/>
  <c r="G748" i="37"/>
  <c r="G744" i="37"/>
  <c r="G741" i="37"/>
  <c r="G737" i="37"/>
  <c r="G733" i="37"/>
  <c r="G1558" i="37"/>
  <c r="G1554" i="37"/>
  <c r="G1550" i="37"/>
  <c r="G1538" i="37"/>
  <c r="G1534" i="37"/>
  <c r="G1530"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61" i="37"/>
  <c r="G757" i="37"/>
  <c r="G753" i="37"/>
  <c r="G749" i="37"/>
  <c r="G745" i="37"/>
  <c r="G729" i="37"/>
  <c r="G725" i="37"/>
  <c r="G721" i="37"/>
  <c r="G717" i="37"/>
  <c r="G713" i="37"/>
  <c r="G709" i="37"/>
  <c r="G705" i="37"/>
  <c r="G701" i="37"/>
  <c r="G697" i="37"/>
  <c r="G693" i="37"/>
  <c r="G689" i="37"/>
  <c r="G685" i="37"/>
  <c r="G681" i="37"/>
  <c r="G677" i="37"/>
  <c r="G673" i="37"/>
  <c r="G669" i="37"/>
  <c r="G665" i="37"/>
  <c r="G661" i="37"/>
  <c r="G657" i="37"/>
  <c r="G653" i="37"/>
  <c r="G649" i="37"/>
  <c r="G645" i="37"/>
  <c r="G602" i="37"/>
  <c r="G598" i="37"/>
  <c r="G533" i="37"/>
  <c r="G509" i="37"/>
  <c r="G495" i="37"/>
  <c r="G483" i="37"/>
  <c r="G471" i="37"/>
  <c r="G449" i="37"/>
  <c r="G445" i="37"/>
  <c r="G441" i="37"/>
  <c r="G431" i="37"/>
  <c r="G427" i="37"/>
  <c r="G384" i="37"/>
  <c r="G382" i="37"/>
  <c r="G376" i="37"/>
  <c r="G374" i="37"/>
  <c r="G368" i="37"/>
  <c r="G364" i="37"/>
  <c r="G358" i="37"/>
  <c r="G354" i="37"/>
  <c r="G350" i="37"/>
  <c r="G334" i="37"/>
  <c r="G324" i="37"/>
  <c r="G316" i="37"/>
  <c r="G312" i="37"/>
  <c r="G294" i="37"/>
  <c r="G246" i="37"/>
  <c r="G231" i="37"/>
  <c r="G221" i="37"/>
  <c r="G205" i="37"/>
  <c r="G201" i="37"/>
  <c r="G171" i="37"/>
  <c r="G165" i="37"/>
  <c r="G98" i="37"/>
  <c r="G94" i="37"/>
  <c r="G88" i="37"/>
  <c r="G82" i="37"/>
  <c r="G78"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5" i="37"/>
  <c r="G615" i="37"/>
  <c r="G611" i="37"/>
  <c r="G589" i="37"/>
  <c r="G566" i="37"/>
  <c r="G556" i="37"/>
  <c r="G614" i="37"/>
  <c r="G610" i="37"/>
  <c r="G272" i="37"/>
  <c r="G268" i="37"/>
  <c r="G257" i="37"/>
  <c r="G240" i="37"/>
  <c r="G133" i="37"/>
  <c r="G624" i="37"/>
  <c r="G612" i="37"/>
  <c r="G599" i="37"/>
  <c r="G595" i="37"/>
  <c r="G586" i="37"/>
  <c r="G567" i="37"/>
  <c r="G557" i="37"/>
  <c r="G544" i="37"/>
  <c r="G532" i="37"/>
  <c r="G524" i="37"/>
  <c r="G514" i="37"/>
  <c r="G504" i="37"/>
  <c r="G500" i="37"/>
  <c r="G496" i="37"/>
  <c r="G482" i="37"/>
  <c r="G478" i="37"/>
  <c r="G468" i="37"/>
  <c r="G458" i="37"/>
  <c r="G432" i="37"/>
  <c r="G428" i="37"/>
  <c r="G279" i="37"/>
  <c r="G275" i="37"/>
  <c r="G270" i="37"/>
  <c r="G255" i="37"/>
  <c r="G166" i="37"/>
  <c r="G135" i="37"/>
  <c r="G583" i="37"/>
  <c r="G545" i="37"/>
  <c r="G525" i="37"/>
  <c r="G515" i="37"/>
  <c r="G503" i="37"/>
  <c r="G499" i="37"/>
  <c r="G477" i="37"/>
  <c r="G465" i="37"/>
  <c r="G459" i="37"/>
  <c r="G444" i="37"/>
  <c r="G440" i="37"/>
  <c r="G385" i="37"/>
  <c r="G377" i="37"/>
  <c r="G371" i="37"/>
  <c r="G369" i="37"/>
  <c r="G365" i="37"/>
  <c r="G359" i="37"/>
  <c r="G351" i="37"/>
  <c r="G345" i="37"/>
  <c r="G335" i="37"/>
  <c r="G325" i="37"/>
  <c r="G317" i="37"/>
  <c r="G313" i="37"/>
  <c r="G295" i="37"/>
  <c r="G278" i="37"/>
  <c r="G274" i="37"/>
  <c r="G243" i="37"/>
  <c r="G220" i="37"/>
  <c r="G206" i="37"/>
  <c r="G202" i="37"/>
  <c r="G158" i="37"/>
  <c r="G156" i="37"/>
  <c r="G152" i="37"/>
  <c r="G109" i="37"/>
  <c r="G105" i="37"/>
  <c r="G101" i="37"/>
  <c r="G95" i="37"/>
  <c r="G89" i="37"/>
  <c r="G85" i="37"/>
  <c r="G83" i="37"/>
  <c r="G79" i="37"/>
  <c r="G561" i="37"/>
  <c r="G543"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37" i="37"/>
  <c r="G31" i="37"/>
  <c r="G27" i="37"/>
  <c r="G18" i="37"/>
  <c r="G14"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G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H1058" i="37"/>
  <c r="G1076" i="37"/>
  <c r="H1076" i="37"/>
  <c r="F124" i="27"/>
  <c r="H1104" i="3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C150" i="37"/>
  <c r="D596" i="1"/>
  <c r="G581" i="37"/>
  <c r="H581" i="37"/>
  <c r="D570" i="1"/>
  <c r="G559" i="37"/>
  <c r="H559" i="37"/>
  <c r="C521" i="37"/>
  <c r="G165" i="3"/>
  <c r="E165" i="3" s="1"/>
  <c r="B165" i="3" s="1"/>
  <c r="G197" i="3"/>
  <c r="E197" i="3" s="1"/>
  <c r="B197" i="3" s="1"/>
  <c r="G1016" i="37"/>
  <c r="H1016" i="37"/>
  <c r="G1034" i="37"/>
  <c r="H1034" i="37"/>
  <c r="D123" i="27"/>
  <c r="G1096" i="37"/>
  <c r="E139" i="27"/>
  <c r="D1104" i="37" s="1"/>
  <c r="G1104" i="37" s="1"/>
  <c r="C1116" i="37"/>
  <c r="G282" i="3"/>
  <c r="G1153" i="37"/>
  <c r="H1153" i="37"/>
  <c r="G1201" i="37"/>
  <c r="H1201" i="37"/>
  <c r="E254" i="27"/>
  <c r="D1219" i="37" s="1"/>
  <c r="G1219" i="37" s="1"/>
  <c r="G1458" i="37"/>
  <c r="H1458" i="37"/>
  <c r="H1412" i="37"/>
  <c r="G1412" i="37"/>
  <c r="G1397" i="37"/>
  <c r="G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G1471"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18" i="37"/>
  <c r="G296" i="37"/>
  <c r="G175" i="37"/>
  <c r="G328" i="37"/>
  <c r="G304" i="37"/>
  <c r="G106" i="37"/>
  <c r="G91" i="37"/>
  <c r="G76" i="37"/>
  <c r="G162" i="37"/>
  <c r="G138" i="37"/>
  <c r="G128" i="37"/>
  <c r="G33" i="37"/>
  <c r="G112" i="37"/>
  <c r="G70" i="37"/>
  <c r="G64" i="37"/>
  <c r="G58" i="37"/>
  <c r="G50" i="37"/>
  <c r="G19" i="37"/>
  <c r="D1140" i="37" l="1"/>
  <c r="H1049" i="37"/>
  <c r="F84" i="27"/>
  <c r="F75" i="27"/>
  <c r="G983" i="37"/>
  <c r="D13" i="27"/>
  <c r="C978" i="37" s="1"/>
  <c r="F18" i="27"/>
  <c r="D48" i="30"/>
  <c r="C1504" i="37" s="1"/>
  <c r="H1486" i="37"/>
  <c r="G1469" i="37"/>
  <c r="H635" i="37"/>
  <c r="H24" i="3"/>
  <c r="E24" i="3" s="1"/>
  <c r="B24" i="3" s="1"/>
  <c r="F160" i="1"/>
  <c r="F647" i="1"/>
  <c r="G132" i="37"/>
  <c r="G75" i="37"/>
  <c r="E163" i="3"/>
  <c r="B163" i="3" s="1"/>
  <c r="C291" i="37"/>
  <c r="F302" i="1"/>
  <c r="D1287" i="37"/>
  <c r="H1287" i="37" s="1"/>
  <c r="K47" i="42"/>
  <c r="I1448" i="37"/>
  <c r="I1455" i="37"/>
  <c r="I1464" i="37"/>
  <c r="H286" i="3"/>
  <c r="G635" i="37"/>
  <c r="F85" i="1"/>
  <c r="J47" i="42"/>
  <c r="G1049" i="37"/>
  <c r="K48" i="42"/>
  <c r="G1389" i="37"/>
  <c r="C1317" i="37"/>
  <c r="F42" i="36"/>
  <c r="C124" i="37"/>
  <c r="F134" i="1"/>
  <c r="C1371" i="37"/>
  <c r="F96" i="36"/>
  <c r="G4" i="37"/>
  <c r="G1318" i="37"/>
  <c r="I1451" i="37"/>
  <c r="I1461" i="37"/>
  <c r="D47" i="30"/>
  <c r="K57" i="42" s="1"/>
  <c r="E234" i="27"/>
  <c r="K46" i="42" s="1"/>
  <c r="H213" i="37"/>
  <c r="C213" i="37"/>
  <c r="F223" i="1"/>
  <c r="H1557" i="37"/>
  <c r="G1557" i="37"/>
  <c r="C1423" i="37"/>
  <c r="J51" i="42"/>
  <c r="F148" i="36"/>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E74" i="27"/>
  <c r="G616" i="37"/>
  <c r="H616" i="37"/>
  <c r="D1199" i="37" l="1"/>
  <c r="J43" i="42"/>
  <c r="F13" i="27"/>
  <c r="K58" i="42"/>
  <c r="C1503" i="37"/>
  <c r="G1503" i="37" s="1"/>
  <c r="G291" i="3"/>
  <c r="E291" i="3" s="1"/>
  <c r="B291" i="3" s="1"/>
  <c r="H150" i="37"/>
  <c r="G295" i="3"/>
  <c r="E295" i="3" s="1"/>
  <c r="B295" i="3" s="1"/>
  <c r="H124" i="37"/>
  <c r="G124" i="37"/>
  <c r="H1371" i="37"/>
  <c r="G1371" i="37"/>
  <c r="G1317" i="37"/>
  <c r="H1317" i="37"/>
  <c r="G1287" i="37"/>
  <c r="C149" i="37"/>
  <c r="D292" i="1"/>
  <c r="D293" i="1" s="1"/>
  <c r="F159" i="1"/>
  <c r="J40" i="42"/>
  <c r="C1199" i="37"/>
  <c r="F234" i="27"/>
  <c r="J46" i="42"/>
  <c r="G978" i="37"/>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B33" i="42"/>
  <c r="K6" i="37" s="1"/>
  <c r="H1423" i="37"/>
  <c r="G298" i="3" s="1"/>
  <c r="E298" i="3" s="1"/>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E262" i="3" l="1"/>
  <c r="B262" i="3" s="1"/>
  <c r="N3" i="3"/>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L2" i="37" s="1"/>
  <c r="G637" i="37"/>
  <c r="H637" i="37"/>
  <c r="G636" i="37"/>
  <c r="H636" i="37"/>
  <c r="J3" i="3" l="1"/>
  <c r="H6" i="3" s="1"/>
  <c r="E6" i="3" s="1"/>
  <c r="L28" i="37"/>
  <c r="G8" i="3" s="1"/>
  <c r="E8" i="3" s="1"/>
  <c r="B8" i="3" s="1"/>
  <c r="K29" i="37"/>
  <c r="K2" i="37"/>
  <c r="H158" i="3"/>
  <c r="G158" i="3" s="1"/>
  <c r="E158" i="3" s="1"/>
  <c r="E4" i="1"/>
  <c r="L33" i="37" s="1"/>
  <c r="L29" i="37"/>
  <c r="I10" i="3"/>
  <c r="I11" i="3"/>
  <c r="I15" i="3"/>
  <c r="I17" i="3"/>
  <c r="K12" i="3"/>
  <c r="K13" i="3"/>
  <c r="G21" i="3"/>
  <c r="J9" i="3"/>
  <c r="J21" i="3"/>
  <c r="J17" i="3"/>
  <c r="L20" i="3"/>
  <c r="J16" i="3"/>
  <c r="J12" i="3"/>
  <c r="M259" i="3"/>
  <c r="M20" i="3"/>
  <c r="J10" i="3"/>
  <c r="K28" i="37"/>
  <c r="J6" i="42"/>
  <c r="M19" i="3" l="1"/>
  <c r="L259" i="3"/>
  <c r="F259" i="3" s="1"/>
  <c r="G22" i="3"/>
  <c r="E22" i="3" s="1"/>
  <c r="B22" i="3" s="1"/>
  <c r="H20" i="3"/>
  <c r="K17" i="3"/>
  <c r="K10" i="3"/>
  <c r="E10" i="3" s="1"/>
  <c r="B10" i="3" s="1"/>
  <c r="J14" i="3"/>
  <c r="I9" i="3"/>
  <c r="H22" i="3"/>
  <c r="H19" i="3"/>
  <c r="G20" i="3"/>
  <c r="G19" i="3"/>
  <c r="J13" i="3"/>
  <c r="K15" i="3"/>
  <c r="K9" i="3"/>
  <c r="I13" i="3"/>
  <c r="H21" i="3"/>
  <c r="K14" i="3"/>
  <c r="I21" i="3"/>
  <c r="E21" i="3" s="1"/>
  <c r="B21" i="3" s="1"/>
  <c r="L19" i="3"/>
  <c r="J15" i="3"/>
  <c r="J11" i="3"/>
  <c r="K16" i="3"/>
  <c r="E16" i="3" s="1"/>
  <c r="B16" i="3" s="1"/>
  <c r="K11" i="3"/>
  <c r="I16" i="3"/>
  <c r="I12" i="3"/>
  <c r="E12" i="3" s="1"/>
  <c r="B12" i="3" s="1"/>
  <c r="F19" i="3"/>
  <c r="B6" i="3"/>
  <c r="F20" i="3"/>
  <c r="E17" i="3"/>
  <c r="B17" i="3" s="1"/>
  <c r="B158" i="3"/>
  <c r="E23" i="3"/>
  <c r="E25" i="42" s="1"/>
  <c r="E13" i="3" l="1"/>
  <c r="B13" i="3" s="1"/>
  <c r="E20" i="3"/>
  <c r="E9" i="3"/>
  <c r="B9" i="3" s="1"/>
  <c r="E11" i="3"/>
  <c r="B11" i="3" s="1"/>
  <c r="E14" i="3"/>
  <c r="B14" i="3" s="1"/>
  <c r="E15" i="3"/>
  <c r="B15" i="3" s="1"/>
  <c r="E19" i="3"/>
  <c r="B19" i="3" s="1"/>
  <c r="B20" i="3"/>
  <c r="B259" i="3"/>
  <c r="F23" i="3"/>
  <c r="E18" i="3"/>
  <c r="F18" i="3"/>
  <c r="E4" i="3" l="1"/>
  <c r="E3" i="3" s="1"/>
  <c r="F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<sst xmlns="http://schemas.openxmlformats.org/spreadsheetml/2006/main" count="4758" uniqueCount="4301">
  <si>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</si>
  <si>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</si>
  <si>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</si>
  <si>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</si>
  <si>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</si>
  <si>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</si>
  <si>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</si>
  <si>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</si>
  <si>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</si>
  <si>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</si>
  <si>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</si>
  <si>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</si>
  <si>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</si>
  <si>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</si>
  <si>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</si>
  <si>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</si>
  <si>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</si>
  <si>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</si>
  <si>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</si>
  <si>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</si>
  <si>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</si>
  <si>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</si>
  <si>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</si>
  <si>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</si>
  <si>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</si>
  <si>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</si>
  <si>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</si>
  <si>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</si>
  <si>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</si>
  <si>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</si>
  <si>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</si>
  <si>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</si>
  <si>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</si>
  <si>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</si>
  <si>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</si>
  <si>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</si>
  <si>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</si>
  <si>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</si>
  <si>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</si>
  <si>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</si>
  <si>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</si>
  <si>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</si>
  <si>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</si>
  <si>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</si>
  <si>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</si>
  <si>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</si>
  <si>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</si>
  <si>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</si>
  <si>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</si>
  <si>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</si>
  <si>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</si>
  <si>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</si>
  <si>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</si>
  <si>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</si>
  <si>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</si>
  <si>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</si>
  <si>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</si>
  <si>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</si>
  <si>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</si>
  <si>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</si>
  <si>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</si>
  <si>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</si>
  <si>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</si>
  <si>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</si>
  <si>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</si>
  <si>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</si>
  <si>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</si>
  <si>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</si>
  <si>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</si>
  <si>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</si>
  <si>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</si>
  <si>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</si>
  <si>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</si>
  <si>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</si>
  <si>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</si>
  <si>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</si>
  <si>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</si>
  <si>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</si>
  <si>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</si>
  <si>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</si>
  <si>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</si>
  <si>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</si>
  <si>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</si>
  <si>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</si>
  <si>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</si>
  <si>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</si>
  <si>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</si>
  <si>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</si>
  <si>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</si>
  <si>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</si>
  <si>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</si>
  <si>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</si>
  <si>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</si>
  <si>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</si>
  <si>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</si>
  <si>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</si>
  <si>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</si>
  <si>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</si>
  <si>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</si>
  <si>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</si>
  <si>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</si>
  <si>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</si>
  <si>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</si>
  <si>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</si>
  <si>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</si>
  <si>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</si>
  <si>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</si>
  <si>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</si>
  <si>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</si>
  <si>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</si>
  <si>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</si>
  <si>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</si>
  <si>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</si>
  <si>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</si>
  <si>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</si>
  <si>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</si>
  <si>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</si>
  <si>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</si>
  <si>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</si>
  <si>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</si>
  <si>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</si>
  <si>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</si>
  <si>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</si>
  <si>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</si>
  <si>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</si>
  <si>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</si>
  <si>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</si>
  <si>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</si>
  <si>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</si>
  <si>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</si>
  <si>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</si>
  <si>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</si>
  <si>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</si>
  <si>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</si>
  <si>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</si>
  <si>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</si>
  <si>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</si>
  <si>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</si>
  <si>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</si>
  <si>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</si>
  <si>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</si>
  <si>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</si>
  <si>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</si>
  <si>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</si>
  <si>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</si>
  <si>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</si>
  <si>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</si>
  <si>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</si>
  <si>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</si>
  <si>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</si>
  <si>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</si>
  <si>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</si>
  <si>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</si>
  <si>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</si>
  <si>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</si>
  <si>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</si>
  <si>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</si>
  <si>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</si>
  <si>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</si>
  <si>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</si>
  <si>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</si>
  <si>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</si>
  <si>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</si>
  <si>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</si>
  <si>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</si>
  <si>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</si>
  <si>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</si>
  <si>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</si>
  <si>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</si>
  <si>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</si>
  <si>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</si>
  <si>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</si>
  <si>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</si>
  <si>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</si>
  <si>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</si>
  <si>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</si>
  <si>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</si>
  <si>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</si>
  <si>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</si>
  <si>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</si>
  <si>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</si>
  <si>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</si>
  <si>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</si>
  <si>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</si>
  <si>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</si>
  <si>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</si>
  <si>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</si>
  <si>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</si>
  <si>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</si>
  <si>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</si>
  <si>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</si>
  <si>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</si>
  <si>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</si>
  <si>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</si>
  <si>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</si>
  <si>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</si>
  <si>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</si>
  <si>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</si>
  <si>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</si>
  <si>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</si>
  <si>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</si>
  <si>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</si>
  <si>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</si>
  <si>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</si>
  <si>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</si>
  <si>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</si>
  <si>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</si>
  <si>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</si>
  <si>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</si>
  <si>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</si>
  <si>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</si>
  <si>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</si>
  <si>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</si>
  <si>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</si>
  <si>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</si>
  <si>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</si>
  <si>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</si>
  <si>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</si>
  <si>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</si>
  <si>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</si>
  <si>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</si>
  <si>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</si>
  <si>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</si>
  <si>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</si>
  <si>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</si>
  <si>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</si>
  <si>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</si>
  <si>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</si>
  <si>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</si>
  <si>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</si>
  <si>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</si>
  <si>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</si>
  <si>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</si>
  <si>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</si>
  <si>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</si>
  <si>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</si>
  <si>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</si>
  <si>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</si>
  <si>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</si>
  <si>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</si>
  <si>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</si>
  <si>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</si>
  <si>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</si>
  <si>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</si>
  <si>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</si>
  <si>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</si>
  <si>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</si>
  <si>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</si>
  <si>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</si>
  <si>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</si>
  <si>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</si>
  <si>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</si>
  <si>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</si>
  <si>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</si>
  <si>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</si>
  <si>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</si>
  <si>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</si>
  <si>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</si>
  <si>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</si>
  <si>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</si>
  <si>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</si>
  <si>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</si>
  <si>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</si>
  <si>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</si>
  <si>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</si>
  <si>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</si>
  <si>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</si>
  <si>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</si>
  <si>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</si>
  <si>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</si>
  <si>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</si>
  <si>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</si>
  <si>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</si>
  <si>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</si>
  <si>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</si>
  <si>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</si>
  <si>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</si>
  <si>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</si>
  <si>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</si>
  <si>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</si>
  <si>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</si>
  <si>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</si>
  <si>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</si>
  <si>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</si>
  <si>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</si>
  <si>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</si>
  <si>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</si>
  <si>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</si>
  <si>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</si>
  <si>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</si>
  <si>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</si>
  <si>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</si>
  <si>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</si>
  <si>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</si>
  <si>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</si>
  <si>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</si>
  <si>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</si>
  <si>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</si>
  <si>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</si>
  <si>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</si>
  <si>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</si>
  <si>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</si>
  <si>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</si>
  <si>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</si>
  <si>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</si>
  <si>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</si>
  <si>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</si>
  <si>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</si>
  <si>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</si>
  <si>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</si>
  <si>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</si>
  <si>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</si>
  <si>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</si>
  <si>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</si>
  <si>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</si>
  <si>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</si>
  <si>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</si>
  <si>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</si>
  <si>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</si>
  <si>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</si>
  <si>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</si>
  <si>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</si>
  <si>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</si>
  <si>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</si>
  <si>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</si>
  <si>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</si>
  <si>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</si>
  <si>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</si>
  <si>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</si>
  <si>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</si>
  <si>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</si>
  <si>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</si>
  <si>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</si>
  <si>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</si>
  <si>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</si>
  <si>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</si>
  <si>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</si>
  <si>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</si>
  <si>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</si>
  <si>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</si>
  <si>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</si>
  <si>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</si>
  <si>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</si>
  <si>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</si>
  <si>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</si>
  <si>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</si>
  <si>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</si>
  <si>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</si>
  <si>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</si>
  <si>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</si>
  <si>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</si>
  <si>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</si>
  <si>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</si>
  <si>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</si>
  <si>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</si>
  <si>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</si>
  <si>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</si>
  <si>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</si>
  <si>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</si>
  <si>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</si>
  <si>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</si>
  <si>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</si>
  <si>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</si>
  <si>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</si>
  <si>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</si>
  <si>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</si>
  <si>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</si>
  <si>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</si>
  <si>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</si>
  <si>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</si>
  <si>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</si>
  <si>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</si>
  <si>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</si>
  <si>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</si>
  <si>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</si>
  <si>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</si>
  <si>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</si>
  <si>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</si>
  <si>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</si>
  <si>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</si>
  <si>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</si>
  <si>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</si>
  <si>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</si>
  <si>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</si>
  <si>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</si>
  <si>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</si>
  <si>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</si>
  <si>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</si>
  <si>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</si>
  <si>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</si>
  <si>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</si>
  <si>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</si>
  <si>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</si>
  <si>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</si>
  <si>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</si>
  <si>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</si>
  <si>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</si>
  <si>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</si>
  <si>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</si>
  <si>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</si>
  <si>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</si>
  <si>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</si>
  <si>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</si>
  <si>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</si>
  <si>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</si>
  <si>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</si>
  <si>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</si>
  <si>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</si>
  <si>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</si>
  <si>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</si>
  <si>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</si>
  <si>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</si>
  <si>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</si>
  <si>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</si>
  <si>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</si>
  <si>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</si>
  <si>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</si>
  <si>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</si>
  <si>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</si>
  <si>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</si>
  <si>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</si>
  <si>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</si>
  <si>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</si>
  <si>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</si>
  <si>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</si>
  <si>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</si>
  <si>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</si>
  <si>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</si>
  <si>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</si>
  <si>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</si>
  <si>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</si>
  <si>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</si>
  <si>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</si>
  <si>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</si>
  <si>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</si>
  <si>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</si>
  <si>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</si>
  <si>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</si>
  <si>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</si>
  <si>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</si>
  <si>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</si>
  <si>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</si>
  <si>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</si>
  <si>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</si>
  <si>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</si>
  <si>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</si>
  <si>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</si>
  <si>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</si>
  <si>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</si>
  <si>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</si>
  <si>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</si>
  <si>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</si>
  <si>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</si>
  <si>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</si>
  <si>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</si>
  <si>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</si>
  <si>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</si>
  <si>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</si>
  <si>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</si>
  <si>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</si>
  <si>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</si>
  <si>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</si>
  <si>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</si>
  <si>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</si>
  <si>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</si>
  <si>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</si>
  <si>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</si>
  <si>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</si>
  <si>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</si>
  <si>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</si>
  <si>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</si>
  <si>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</si>
  <si>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</si>
  <si>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</si>
  <si>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</si>
  <si>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</si>
  <si>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</si>
  <si>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</si>
  <si>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</si>
  <si>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</si>
  <si>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</si>
  <si>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</si>
  <si>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</si>
  <si>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</si>
  <si>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</si>
  <si>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</si>
  <si>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</si>
  <si>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</si>
  <si>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</si>
  <si>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</si>
  <si>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</si>
  <si>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</si>
  <si>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</si>
  <si>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</si>
  <si>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</si>
  <si>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</si>
  <si>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</si>
  <si>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</si>
  <si>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</si>
  <si>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</si>
  <si>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</si>
  <si>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</si>
  <si>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</si>
  <si>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</si>
  <si>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</si>
  <si>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</si>
  <si>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</si>
  <si>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</si>
  <si>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</si>
  <si>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</si>
  <si>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</si>
  <si>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</si>
  <si>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</si>
  <si>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</si>
  <si>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</si>
  <si>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</si>
  <si>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</si>
  <si>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</si>
  <si>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</si>
  <si>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</si>
  <si>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</si>
  <si>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</si>
  <si>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</si>
  <si>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</si>
  <si>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</si>
  <si>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</si>
  <si>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</si>
  <si>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</si>
  <si>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</si>
  <si>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</si>
  <si>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</si>
  <si>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</si>
  <si>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</si>
  <si>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</si>
  <si>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</si>
  <si>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</si>
  <si>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</si>
  <si>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</si>
  <si>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</si>
  <si>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</si>
  <si>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</si>
  <si>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</si>
  <si>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</si>
  <si>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</si>
  <si>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</si>
  <si>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</si>
  <si>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</si>
  <si>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</si>
  <si>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</si>
  <si>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</si>
  <si>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</si>
  <si>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</si>
  <si>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</si>
  <si>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</si>
  <si>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</si>
  <si>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</si>
  <si>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</si>
  <si>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</si>
  <si>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</si>
  <si>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</si>
  <si>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</si>
  <si>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</si>
  <si>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</si>
  <si>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</si>
  <si>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</si>
  <si>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</si>
  <si>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</si>
  <si>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</si>
  <si>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</si>
  <si>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</si>
  <si>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</si>
  <si>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</si>
  <si>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</si>
  <si>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</si>
  <si>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</si>
  <si>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</si>
  <si>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</si>
  <si>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</si>
  <si>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</si>
  <si>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</si>
  <si>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</si>
  <si>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</si>
  <si>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</si>
  <si>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</si>
  <si>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</si>
  <si>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</si>
  <si>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</si>
  <si>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</si>
  <si>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</si>
  <si>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</si>
  <si>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</si>
  <si>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</si>
  <si>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</si>
  <si>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</si>
  <si>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</si>
  <si>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</si>
  <si>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</si>
  <si>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</si>
  <si>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</si>
  <si>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</si>
  <si>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</si>
  <si>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</si>
  <si>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</si>
  <si>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</si>
  <si>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</si>
  <si>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</si>
  <si>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</si>
  <si>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</si>
  <si>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</si>
  <si>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</si>
  <si>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</si>
  <si>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</si>
  <si>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</si>
  <si>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</si>
  <si>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</si>
  <si>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</si>
  <si>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</si>
  <si>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</si>
  <si>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</si>
  <si>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</si>
  <si>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</si>
  <si>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</si>
  <si>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</si>
  <si>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</si>
  <si>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</si>
  <si>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</si>
  <si>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</si>
  <si>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</si>
  <si>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</si>
  <si>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</si>
  <si>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</si>
  <si>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</si>
  <si>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</si>
  <si>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</si>
  <si>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</si>
  <si>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</si>
  <si>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</si>
  <si>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</si>
  <si>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</si>
  <si>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</si>
  <si>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</si>
  <si>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</si>
  <si>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</si>
  <si>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</si>
  <si>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</si>
  <si>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</si>
  <si>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</si>
  <si>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</si>
  <si>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</si>
  <si>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</si>
  <si>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</si>
  <si>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</si>
  <si>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</si>
  <si>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</si>
  <si>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</si>
  <si>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</si>
  <si>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</si>
  <si>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</si>
  <si>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</si>
  <si>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</si>
  <si>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</si>
  <si>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</si>
  <si>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</si>
  <si>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</si>
  <si>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</si>
  <si>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</si>
  <si>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</si>
  <si>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</si>
  <si>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</si>
  <si>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</si>
  <si>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</si>
  <si>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</si>
  <si>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</si>
  <si>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</si>
  <si>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</si>
  <si>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</si>
  <si>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</si>
  <si>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</si>
  <si>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</si>
  <si>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</si>
  <si>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</si>
  <si>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</si>
  <si>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</si>
  <si>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</si>
  <si>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</si>
  <si>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</si>
  <si>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</si>
  <si>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</si>
  <si>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</si>
  <si>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</si>
  <si>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</si>
  <si>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</si>
  <si>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</si>
  <si>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</si>
  <si>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</si>
  <si>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</si>
  <si>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</si>
  <si>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</si>
  <si>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</si>
  <si>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</si>
  <si>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</si>
  <si>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</si>
  <si>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</si>
  <si>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</si>
  <si>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</si>
  <si>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</si>
  <si>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</si>
  <si>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</si>
  <si>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</si>
  <si>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</si>
  <si>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</si>
  <si>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</si>
  <si>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</si>
  <si>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</si>
  <si>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</si>
  <si>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</si>
  <si>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</si>
  <si>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</si>
  <si>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</si>
  <si>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</si>
  <si>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</si>
  <si>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</si>
  <si>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</si>
  <si>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</si>
  <si>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</si>
  <si>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</si>
  <si>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</si>
  <si>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</si>
  <si>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</si>
  <si>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</si>
  <si>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</si>
  <si>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</si>
  <si>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</si>
  <si>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</si>
  <si>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</si>
  <si>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</si>
  <si>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</si>
  <si>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</si>
  <si>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</si>
  <si>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</si>
  <si>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</si>
  <si>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</si>
  <si>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</si>
  <si>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</si>
  <si>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</si>
  <si>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</si>
  <si>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</si>
  <si>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</si>
  <si>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</si>
  <si>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</si>
  <si>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</si>
  <si>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</si>
  <si>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</si>
  <si>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</si>
  <si>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</si>
  <si>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</si>
  <si>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</si>
  <si>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</si>
  <si>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</si>
  <si>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</si>
  <si>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</si>
  <si>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</si>
  <si>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</si>
  <si>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</si>
  <si>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</si>
  <si>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</si>
  <si>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</si>
  <si>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</si>
  <si>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</si>
  <si>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</si>
  <si>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</si>
  <si>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</si>
  <si>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</si>
  <si>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</si>
  <si>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</si>
  <si>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</si>
  <si>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</si>
  <si>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</si>
  <si>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</si>
  <si>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</si>
  <si>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</si>
  <si>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</si>
  <si>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</si>
  <si>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</si>
  <si>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</si>
  <si>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</si>
  <si>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</si>
  <si>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</si>
  <si>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</si>
  <si>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</si>
  <si>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</si>
  <si>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</si>
  <si>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</si>
  <si>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</si>
  <si>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</si>
  <si>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</si>
  <si>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</si>
  <si>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</si>
  <si>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</si>
  <si>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</si>
  <si>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</si>
  <si>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</si>
  <si>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</si>
  <si>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</si>
  <si>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</si>
  <si>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</si>
  <si>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</si>
  <si>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</si>
  <si>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</si>
  <si>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</si>
  <si>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</si>
  <si>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</si>
  <si>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</si>
  <si>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</si>
  <si>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</si>
  <si>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</si>
  <si>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</si>
  <si>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</si>
  <si>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</si>
  <si>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</si>
  <si>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</si>
  <si>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</si>
  <si>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</si>
  <si>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</si>
  <si>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</si>
  <si>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</si>
  <si>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</si>
  <si>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</si>
  <si>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</si>
  <si>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</si>
  <si>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</si>
  <si>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</si>
  <si>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</si>
  <si>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</si>
  <si>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</si>
  <si>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</si>
  <si>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</si>
  <si>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</si>
  <si>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</si>
  <si>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</si>
  <si>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</si>
  <si>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</si>
  <si>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</si>
  <si>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</si>
  <si>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</si>
  <si>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</si>
  <si>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</si>
  <si>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</si>
  <si>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</si>
  <si>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</si>
  <si>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</si>
  <si>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</si>
  <si>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</si>
  <si>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</si>
  <si>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</si>
  <si>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</si>
  <si>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</si>
  <si>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</si>
  <si>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</si>
  <si>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</si>
  <si>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</si>
  <si>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</si>
  <si>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</si>
  <si>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</si>
  <si>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</si>
  <si>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</si>
  <si>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</si>
  <si>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</si>
  <si>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</si>
  <si>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</si>
  <si>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</si>
  <si>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</si>
  <si>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</si>
  <si>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</si>
  <si>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</si>
  <si>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</si>
  <si>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</si>
  <si>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</si>
  <si>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</si>
  <si>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</si>
  <si>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</si>
  <si>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</si>
  <si>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</si>
  <si>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</si>
  <si>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</si>
  <si>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</si>
  <si>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</si>
  <si>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</si>
  <si>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</si>
  <si>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</si>
  <si>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</si>
  <si>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</si>
  <si>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</si>
  <si>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</si>
  <si>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</si>
  <si>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</si>
  <si>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</si>
  <si>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</si>
  <si>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</si>
  <si>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</si>
  <si>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</si>
  <si>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</si>
  <si>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</si>
  <si>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</si>
  <si>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</si>
  <si>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</si>
  <si>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</si>
  <si>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</si>
  <si>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</si>
  <si>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</si>
  <si>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</si>
  <si>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</si>
  <si>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</si>
  <si>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</si>
  <si>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</si>
  <si>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</si>
  <si>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</si>
  <si>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</si>
  <si>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</si>
  <si>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</si>
  <si>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</si>
  <si>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</si>
  <si>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</si>
  <si>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</si>
  <si>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</si>
  <si>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</si>
  <si>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</si>
  <si>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</si>
  <si>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</si>
  <si>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</si>
  <si>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</si>
  <si>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</si>
  <si>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</si>
  <si>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</si>
  <si>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</si>
  <si>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</si>
  <si>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</si>
  <si>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</si>
  <si>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</si>
  <si>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</si>
  <si>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</si>
  <si>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</si>
  <si>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</si>
  <si>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</si>
  <si>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</si>
  <si>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</si>
  <si>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</si>
  <si>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</si>
  <si>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</si>
  <si>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</si>
  <si>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</si>
  <si>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</si>
  <si>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</si>
  <si>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</si>
  <si>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</si>
  <si>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</si>
  <si>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</si>
  <si>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</si>
  <si>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</si>
  <si>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</si>
  <si>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</si>
  <si>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</si>
  <si>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</si>
  <si>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</si>
  <si>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</si>
  <si>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</si>
  <si>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</si>
  <si>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</si>
  <si>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</si>
  <si>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</si>
  <si>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</si>
  <si>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</si>
  <si>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</si>
  <si>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</si>
  <si>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</si>
  <si>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</si>
  <si>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</si>
  <si>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</si>
  <si>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</si>
  <si>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</si>
  <si>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</si>
  <si>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</si>
  <si>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</si>
  <si>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</si>
  <si>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</si>
  <si>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</si>
  <si>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</si>
  <si>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</si>
  <si>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</si>
  <si>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</si>
  <si>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</si>
  <si>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</si>
  <si>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</si>
  <si>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</si>
  <si>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</si>
  <si>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</si>
  <si>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</si>
  <si>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</si>
  <si>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</si>
  <si>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</si>
  <si>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</si>
  <si>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</si>
  <si>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</si>
  <si>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</si>
  <si>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</si>
  <si>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</si>
  <si>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</si>
  <si>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</si>
  <si>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</si>
  <si>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</si>
  <si>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</si>
  <si>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</si>
  <si>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</si>
  <si>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</si>
  <si>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</si>
  <si>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</si>
  <si>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</si>
  <si>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</si>
  <si>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</si>
  <si>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</si>
  <si>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</si>
  <si>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</si>
  <si>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</si>
  <si>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</si>
  <si>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</si>
  <si>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</si>
  <si>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</si>
  <si>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</si>
  <si>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</si>
  <si>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</si>
  <si>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</si>
  <si>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</si>
  <si>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</si>
  <si>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</si>
  <si>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</si>
  <si>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</si>
  <si>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</si>
  <si>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</si>
  <si>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</si>
  <si>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</si>
  <si>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</si>
  <si>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</si>
  <si>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</si>
  <si>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</si>
  <si>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</si>
  <si>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</si>
  <si>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</si>
  <si>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</si>
  <si>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</si>
  <si>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</si>
  <si>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</si>
  <si>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</si>
  <si>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</si>
  <si>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</si>
  <si>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</si>
  <si>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</si>
  <si>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</si>
  <si>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</si>
  <si>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</si>
  <si>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</si>
  <si>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</si>
  <si>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</si>
  <si>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</si>
  <si>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</si>
  <si>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</si>
  <si>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</si>
  <si>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</si>
  <si>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</si>
  <si>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</si>
  <si>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</si>
  <si>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</si>
  <si>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</si>
  <si>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</si>
  <si>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</si>
  <si>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</si>
  <si>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</si>
  <si>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</si>
  <si>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</si>
  <si>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</si>
  <si>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</si>
  <si>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</si>
  <si>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</si>
  <si>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</si>
  <si>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</si>
  <si>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</si>
  <si>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</si>
  <si>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</si>
  <si>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</si>
  <si>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</si>
  <si>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</si>
  <si>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</si>
  <si>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</si>
  <si>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</si>
  <si>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</si>
  <si>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</si>
  <si>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</si>
  <si>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</si>
  <si>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</si>
  <si>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</si>
  <si>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</si>
  <si>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</si>
  <si>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</si>
  <si>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</si>
  <si>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</si>
  <si>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</si>
  <si>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</si>
  <si>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</si>
  <si>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</si>
  <si>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</si>
  <si>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</si>
  <si>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</si>
  <si>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</si>
  <si>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</si>
  <si>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</si>
  <si>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</si>
  <si>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</si>
  <si>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</si>
  <si>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</si>
  <si>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</si>
  <si>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</si>
  <si>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</si>
  <si>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</si>
  <si>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</si>
  <si>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</si>
  <si>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</si>
  <si>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</si>
  <si>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</si>
  <si>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</si>
  <si>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</si>
  <si>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</si>
  <si>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</si>
  <si>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</si>
  <si>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</si>
  <si>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</si>
  <si>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</si>
  <si>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</si>
  <si>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</si>
  <si>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</si>
  <si>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</si>
  <si>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</si>
  <si>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</si>
  <si>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</si>
  <si>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</si>
  <si>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</si>
  <si>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</si>
  <si>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</si>
  <si>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</si>
  <si>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</si>
  <si>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</si>
  <si>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</si>
  <si>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</si>
  <si>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</si>
  <si>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</si>
  <si>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</si>
  <si>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</si>
  <si>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</si>
  <si>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</si>
  <si>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</si>
  <si>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</si>
  <si>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</si>
  <si>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</si>
  <si>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</si>
  <si>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</si>
  <si>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</si>
  <si>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</si>
  <si>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</si>
  <si>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</si>
  <si>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</si>
  <si>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</si>
  <si>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</si>
  <si>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</si>
  <si>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</si>
  <si>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</si>
  <si>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</si>
  <si>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</si>
  <si>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</si>
  <si>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</si>
  <si>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</si>
  <si>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</si>
  <si>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</si>
  <si>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</si>
  <si>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</si>
  <si>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</si>
  <si>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</si>
  <si>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</si>
  <si>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</si>
  <si>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</si>
  <si>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</si>
  <si>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</si>
  <si>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</si>
  <si>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</si>
  <si>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</si>
  <si>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</si>
  <si>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</si>
  <si>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</si>
  <si>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</si>
  <si>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</si>
  <si>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</si>
  <si>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</si>
  <si>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</si>
  <si>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</si>
  <si>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</si>
  <si>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</si>
  <si>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</si>
  <si>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</si>
  <si>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</si>
  <si>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</si>
  <si>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</si>
  <si>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</si>
  <si>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</si>
  <si>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</si>
  <si>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</si>
  <si>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</si>
  <si>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</si>
  <si>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</si>
  <si>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</si>
  <si>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</si>
  <si>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</si>
  <si>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</si>
  <si>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</si>
  <si>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</si>
  <si>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</si>
  <si>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</si>
  <si>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</si>
  <si>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</si>
  <si>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</si>
  <si>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</si>
  <si>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</si>
  <si>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</si>
  <si>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</si>
  <si>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</si>
  <si>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</si>
  <si>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</si>
  <si>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</si>
  <si>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</si>
  <si>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</si>
  <si>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</si>
  <si>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</si>
  <si>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</si>
  <si>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</si>
  <si>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</si>
  <si>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</si>
  <si>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</si>
  <si>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</si>
  <si>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</si>
  <si>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</si>
  <si>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</si>
  <si>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</si>
  <si>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</si>
  <si>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</si>
  <si>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</si>
  <si>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</si>
  <si>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</si>
  <si>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</si>
  <si>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</si>
  <si>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</si>
  <si>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</si>
  <si>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</si>
  <si>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</si>
  <si>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</si>
  <si>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</si>
  <si>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</si>
  <si>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</si>
  <si>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</si>
  <si>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</si>
  <si>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</si>
  <si>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</si>
  <si>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</si>
  <si>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</si>
  <si>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</si>
  <si>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</si>
  <si>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</si>
  <si>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</si>
  <si>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</si>
  <si>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</si>
  <si>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</si>
  <si>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</si>
  <si>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</si>
  <si>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</si>
  <si>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</si>
  <si>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</si>
  <si>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</si>
  <si>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</si>
  <si>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</si>
  <si>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</si>
  <si>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</si>
  <si>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</si>
  <si>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</si>
  <si>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</si>
  <si>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</si>
  <si>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</si>
  <si>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</si>
  <si>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</si>
  <si>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</si>
  <si>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</si>
  <si>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</si>
  <si>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</si>
  <si>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</si>
  <si>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</si>
  <si>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</si>
  <si>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</si>
  <si>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</si>
  <si>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</si>
  <si>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</si>
  <si>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</si>
  <si>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</si>
  <si>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</si>
  <si>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</si>
  <si>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</si>
  <si>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</si>
  <si>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</si>
  <si>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</si>
  <si>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</si>
  <si>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</si>
  <si>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</si>
  <si>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</si>
  <si>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</si>
  <si>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</si>
  <si>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</si>
  <si>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</si>
  <si>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</si>
  <si>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</si>
  <si>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</si>
  <si>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</si>
  <si>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</si>
  <si>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</si>
  <si>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</si>
  <si>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</si>
  <si>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</si>
  <si>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</si>
  <si>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</si>
  <si>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</si>
  <si>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</si>
  <si>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</si>
  <si>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</si>
  <si>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</si>
  <si>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</si>
  <si>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</si>
  <si>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</si>
  <si>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</si>
  <si>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</si>
  <si>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</si>
  <si>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</si>
  <si>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</si>
  <si>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</si>
  <si>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</si>
  <si>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</si>
  <si>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</si>
  <si>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</si>
  <si>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</si>
  <si>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</si>
  <si>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</si>
  <si>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</si>
  <si>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</si>
  <si>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</si>
  <si>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</si>
  <si>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</si>
  <si>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</si>
  <si>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</si>
  <si>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</si>
  <si>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</si>
  <si>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</si>
  <si>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</si>
  <si>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</si>
  <si>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</si>
  <si>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</si>
  <si>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</si>
  <si>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</si>
  <si>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</si>
  <si>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</si>
  <si>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</si>
  <si>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</si>
  <si>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</si>
  <si>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</si>
  <si>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</si>
  <si>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</si>
  <si>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</si>
  <si>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</si>
  <si>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</si>
  <si>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</si>
  <si>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</si>
  <si>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</si>
  <si>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</si>
  <si>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</si>
  <si>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</si>
  <si>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</si>
  <si>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</si>
  <si>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</si>
  <si>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</si>
  <si>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</si>
  <si>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</si>
  <si>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</si>
  <si>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</si>
  <si>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</si>
  <si>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</si>
  <si>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</si>
  <si>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</si>
  <si>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</si>
  <si>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</si>
  <si>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</si>
  <si>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</si>
  <si>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</si>
  <si>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</si>
  <si>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</si>
  <si>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</si>
  <si>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</si>
  <si>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</si>
  <si>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</si>
  <si>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</si>
  <si>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</si>
  <si>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</si>
  <si>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</si>
  <si>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</si>
  <si>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</si>
  <si>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</si>
  <si>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</si>
  <si>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</si>
  <si>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</si>
  <si>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</si>
  <si>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</si>
  <si>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</si>
  <si>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</si>
  <si>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</si>
  <si>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</si>
  <si>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</si>
  <si>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</si>
  <si>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</si>
  <si>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</si>
  <si>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</si>
  <si>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</si>
  <si>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</si>
  <si>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</si>
  <si>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</si>
  <si>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</si>
  <si>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</si>
  <si>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</si>
  <si>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</si>
  <si>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</si>
  <si>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</si>
  <si>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</si>
  <si>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</si>
  <si>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</si>
  <si>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</si>
  <si>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</si>
  <si>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</si>
  <si>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</si>
  <si>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</si>
  <si>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</si>
  <si>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</si>
  <si>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</si>
  <si>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</si>
  <si>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</si>
  <si>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</si>
  <si>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</si>
  <si>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</si>
  <si>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</si>
  <si>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</si>
  <si>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</si>
  <si>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</si>
  <si>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</si>
  <si>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</si>
  <si>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</si>
  <si>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</si>
  <si>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</si>
  <si>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</si>
  <si>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</si>
  <si>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</si>
  <si>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</si>
  <si>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</si>
  <si>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</si>
  <si>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</si>
  <si>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</si>
  <si>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</si>
  <si>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</si>
  <si>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</si>
  <si>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</si>
  <si>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</si>
  <si>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</si>
  <si>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</si>
  <si>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</si>
  <si>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</si>
  <si>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</si>
  <si>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</si>
  <si>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</si>
  <si>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</si>
  <si>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</si>
  <si>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</si>
  <si>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</si>
  <si>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</si>
  <si>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</si>
  <si>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</si>
  <si>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</si>
  <si>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</si>
  <si>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</si>
  <si>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</si>
  <si>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</si>
  <si>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</si>
  <si>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</si>
  <si>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</si>
  <si>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</si>
  <si>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</si>
  <si>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</si>
  <si>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</si>
  <si>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</si>
  <si>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</si>
  <si>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</si>
  <si>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</si>
  <si>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</si>
  <si>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</si>
  <si>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</si>
  <si>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</si>
  <si>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</si>
  <si>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</si>
  <si>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</si>
  <si>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</si>
  <si>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</si>
  <si>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</si>
  <si>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</si>
  <si>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</si>
  <si>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</si>
  <si>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</si>
  <si>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</si>
  <si>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</si>
  <si>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</si>
  <si>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</si>
  <si>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</si>
  <si>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</si>
  <si>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</si>
  <si>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</si>
  <si>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</si>
  <si>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</si>
  <si>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</si>
  <si>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</si>
  <si>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</si>
  <si>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</si>
  <si>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</si>
  <si>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</si>
  <si>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</si>
  <si>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</si>
  <si>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</si>
  <si>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</si>
  <si>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</si>
  <si>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</si>
  <si>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</si>
  <si>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</si>
  <si>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</si>
  <si>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</si>
  <si>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</si>
  <si>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</si>
  <si>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</si>
  <si>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</si>
  <si>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</si>
  <si>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</si>
  <si>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</si>
  <si>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</si>
  <si>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</si>
  <si>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</si>
  <si>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</si>
  <si>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</si>
  <si>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</si>
  <si>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</si>
  <si>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</si>
  <si>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</si>
  <si>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</si>
  <si>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</si>
  <si>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</si>
  <si>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</si>
  <si>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</si>
  <si>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</si>
  <si>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</si>
  <si>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</si>
  <si>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</si>
  <si>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</si>
  <si>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</si>
  <si>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</si>
  <si>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</si>
  <si>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</si>
  <si>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</si>
  <si>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</si>
  <si>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</si>
  <si>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</si>
  <si>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</si>
  <si>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</si>
  <si>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</si>
  <si>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</si>
  <si>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</si>
  <si>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</si>
  <si>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</si>
  <si>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</si>
  <si>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</si>
  <si>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</si>
  <si>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</si>
  <si>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</si>
  <si>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</si>
  <si>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</si>
  <si>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</si>
  <si>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</si>
  <si>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</si>
  <si>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</si>
  <si>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</si>
  <si>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</si>
  <si>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</si>
  <si>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</si>
  <si>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</si>
  <si>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</si>
  <si>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</si>
  <si>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</si>
  <si>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</si>
  <si>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</si>
  <si>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</si>
  <si>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</si>
  <si>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</si>
  <si>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</si>
  <si>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</si>
  <si>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</si>
  <si>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</si>
  <si>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</si>
  <si>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</si>
  <si>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</si>
  <si>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</si>
  <si>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</si>
  <si>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</si>
  <si>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</si>
  <si>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</si>
  <si>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</si>
  <si>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</si>
  <si>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</si>
  <si>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</si>
  <si>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</si>
  <si>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</si>
  <si>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</si>
  <si>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</si>
  <si>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</si>
  <si>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</si>
  <si>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</si>
  <si>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</si>
  <si>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</si>
  <si>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</si>
  <si>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</si>
  <si>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</si>
  <si>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</si>
  <si>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</si>
  <si>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</si>
  <si>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</si>
  <si>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</si>
  <si>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</si>
  <si>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</si>
  <si>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</si>
  <si>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</si>
  <si>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</si>
  <si>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</si>
  <si>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</si>
  <si>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</si>
  <si>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</si>
  <si>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</si>
  <si>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</si>
  <si>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</si>
  <si>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</si>
  <si>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</si>
  <si>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</si>
  <si>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</si>
  <si>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</si>
  <si>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</si>
  <si>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</si>
  <si>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</si>
  <si>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</si>
  <si>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</si>
  <si>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</si>
  <si>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</si>
  <si>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</si>
  <si>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</si>
  <si>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</si>
  <si>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</si>
  <si>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</si>
  <si>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</si>
  <si>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</si>
  <si>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</si>
  <si>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</si>
  <si>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</si>
  <si>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</si>
  <si>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</si>
  <si>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</si>
  <si>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</si>
  <si>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</si>
  <si>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</si>
  <si>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</si>
  <si>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</si>
  <si>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</si>
  <si>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</si>
  <si>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</si>
  <si>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</si>
  <si>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</si>
  <si>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</si>
  <si>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</si>
  <si>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</si>
  <si>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</si>
  <si>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</si>
  <si>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</si>
  <si>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</si>
  <si>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</si>
  <si>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</si>
  <si>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</si>
  <si>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</si>
  <si>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</si>
  <si>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</si>
  <si>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</si>
  <si>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</si>
  <si>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</si>
  <si>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</si>
  <si>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</si>
  <si>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</si>
  <si>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</si>
  <si>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</si>
  <si>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</si>
  <si>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</si>
  <si>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</si>
  <si>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</si>
  <si>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</si>
  <si>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</si>
  <si>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</si>
  <si>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</si>
  <si>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</si>
  <si>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</si>
  <si>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</si>
  <si>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</si>
  <si>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</si>
  <si>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</si>
  <si>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</si>
  <si>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</si>
  <si>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</si>
  <si>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</si>
  <si>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</si>
  <si>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</si>
  <si>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</si>
  <si>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</si>
  <si>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</si>
  <si>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</si>
  <si>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</si>
  <si>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</si>
  <si>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</si>
  <si>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</si>
  <si>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</si>
  <si>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</si>
  <si>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</si>
  <si>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</si>
  <si>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</si>
  <si>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</si>
  <si>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</si>
  <si>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</si>
  <si>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</si>
  <si>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</si>
  <si>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</si>
  <si>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</si>
  <si>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</si>
  <si>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</si>
  <si>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</si>
  <si>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</si>
  <si>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</si>
  <si>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</si>
  <si>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</si>
  <si>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</si>
  <si>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</si>
  <si>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</si>
  <si>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</si>
  <si>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</si>
  <si>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</si>
  <si>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</si>
  <si>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</si>
  <si>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</si>
  <si>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</si>
  <si>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</si>
  <si>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</si>
  <si>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</si>
  <si>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</si>
  <si>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</si>
  <si>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</si>
  <si>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</si>
  <si>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</si>
  <si>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</si>
  <si>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</si>
  <si>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</si>
  <si>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</si>
  <si>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</si>
  <si>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</si>
  <si>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</si>
  <si>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</si>
  <si>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</si>
  <si>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</si>
  <si>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</si>
  <si>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</si>
  <si>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</si>
  <si>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</si>
  <si>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</si>
  <si>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</si>
  <si>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</si>
  <si>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</si>
  <si>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</si>
  <si>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</si>
  <si>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</si>
  <si>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</si>
  <si>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</si>
  <si>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</si>
  <si>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</si>
  <si>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</si>
  <si>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</si>
  <si>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</si>
  <si>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</si>
  <si>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</si>
  <si>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</si>
  <si>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</si>
  <si>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</si>
  <si>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</si>
  <si>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</si>
  <si>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</si>
  <si>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</si>
  <si>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</si>
  <si>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</si>
  <si>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</si>
  <si>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</si>
  <si>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</si>
  <si>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</si>
  <si>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</si>
  <si>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</si>
  <si>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</si>
  <si>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</si>
  <si>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</si>
  <si>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</si>
  <si>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</si>
  <si>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</si>
  <si>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</si>
  <si>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</si>
  <si>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</si>
  <si>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</si>
  <si>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</si>
  <si>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</si>
  <si>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</si>
  <si>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</si>
  <si>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</si>
  <si>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</si>
  <si>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</si>
  <si>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</si>
  <si>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</si>
  <si>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</si>
  <si>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</si>
  <si>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</si>
  <si>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</si>
  <si>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</si>
  <si>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</si>
  <si>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</si>
  <si>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</si>
  <si>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</si>
  <si>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</si>
  <si>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</si>
  <si>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</si>
  <si>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</si>
  <si>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</si>
  <si>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</si>
  <si>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</si>
  <si>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</si>
  <si>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</si>
  <si>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</si>
  <si>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</si>
  <si>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</si>
  <si>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</si>
  <si>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</si>
  <si>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</si>
  <si>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</si>
  <si>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</si>
  <si>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</si>
  <si>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</si>
  <si>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</si>
  <si>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</si>
  <si>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</si>
  <si>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</si>
  <si>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</si>
  <si>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</si>
  <si>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</si>
  <si>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</si>
  <si>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</si>
  <si>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</si>
  <si>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</si>
  <si>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</si>
  <si>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</si>
  <si>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</si>
  <si>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</si>
  <si>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</si>
  <si>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</si>
  <si>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</si>
  <si>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</si>
  <si>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</si>
  <si>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</si>
  <si>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</si>
  <si>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</si>
  <si>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</si>
  <si>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</si>
  <si>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</si>
  <si>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</si>
  <si>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</si>
  <si>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</si>
  <si>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</si>
  <si>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</si>
  <si>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</si>
  <si>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</si>
  <si>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</si>
  <si>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</si>
  <si>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</si>
  <si>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</si>
  <si>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</si>
  <si>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</si>
  <si>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</si>
  <si>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</si>
  <si>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</si>
  <si>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</si>
  <si>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</si>
  <si>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</si>
  <si>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</si>
  <si>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</si>
  <si>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</si>
  <si>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</si>
  <si>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</si>
  <si>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</si>
  <si>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</si>
  <si>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</si>
  <si>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</si>
  <si>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</si>
  <si>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</si>
  <si>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</si>
  <si>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</si>
  <si>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</si>
  <si>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</si>
  <si>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</si>
  <si>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</si>
  <si>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</si>
  <si>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</si>
  <si>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</si>
  <si>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</si>
  <si>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</si>
  <si>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</si>
  <si>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</si>
  <si>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</si>
  <si>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</si>
  <si>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</si>
  <si>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</si>
  <si>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</si>
  <si>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</si>
  <si>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</si>
  <si>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</si>
  <si>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</si>
  <si>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</si>
  <si>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</si>
  <si>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</si>
  <si>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</si>
  <si>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</si>
  <si>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</si>
  <si>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</si>
  <si>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</si>
  <si>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</si>
  <si>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</si>
  <si>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</si>
  <si>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</si>
  <si>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</si>
  <si>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</si>
  <si>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</si>
  <si>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</si>
  <si>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</si>
  <si>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</si>
  <si>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</si>
  <si>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</si>
  <si>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</si>
  <si>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</si>
  <si>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</si>
  <si>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</si>
  <si>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</si>
  <si>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</si>
  <si>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</si>
  <si>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</si>
  <si>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</si>
  <si>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</si>
  <si>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</si>
  <si>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</si>
  <si>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</si>
  <si>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</si>
  <si>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</si>
  <si>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</si>
  <si>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</si>
  <si>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</si>
  <si>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</si>
  <si>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</si>
  <si>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</si>
  <si>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</si>
  <si>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</si>
  <si>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</si>
  <si>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</si>
  <si>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</si>
  <si>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</si>
  <si>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</si>
  <si>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</si>
  <si>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</si>
  <si>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</si>
  <si>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</si>
  <si>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</si>
  <si>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</si>
  <si>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</si>
  <si>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</si>
  <si>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</si>
  <si>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</si>
  <si>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</si>
  <si>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</si>
  <si>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</si>
  <si>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</si>
  <si>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</si>
  <si>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</si>
  <si>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</si>
  <si>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</si>
  <si>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</si>
  <si>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</si>
  <si>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</si>
  <si>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</si>
  <si>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</si>
  <si>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</si>
  <si>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</si>
  <si>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</si>
  <si>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</si>
  <si>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</si>
  <si>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</si>
  <si>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</si>
  <si>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</si>
  <si>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</si>
  <si>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</si>
  <si>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</si>
  <si>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</si>
  <si>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</si>
  <si>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</si>
  <si>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</si>
  <si>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</si>
  <si>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</si>
  <si>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</si>
  <si>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</si>
  <si>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</si>
  <si>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</si>
  <si>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</si>
  <si>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</si>
  <si>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</si>
  <si>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</si>
  <si>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</si>
  <si>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</si>
  <si>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</si>
  <si>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</si>
  <si>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</si>
  <si>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</si>
  <si>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</si>
  <si>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</si>
  <si>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</si>
  <si>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</si>
  <si>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</si>
  <si>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</si>
  <si>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</si>
  <si>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</si>
  <si>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</si>
  <si>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</si>
  <si>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</si>
  <si>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</si>
  <si>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</si>
  <si>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</si>
  <si>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</si>
  <si>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</si>
  <si>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</si>
  <si>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</si>
  <si>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</si>
  <si>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</si>
  <si>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</si>
  <si>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</si>
  <si>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</si>
  <si>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</si>
  <si>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</si>
  <si>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</si>
  <si>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</si>
  <si>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</si>
  <si>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</si>
  <si>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</si>
  <si>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</si>
  <si>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</si>
  <si>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</si>
  <si>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</si>
  <si>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</si>
  <si>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</si>
  <si>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</si>
  <si>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</si>
  <si>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</si>
  <si>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</si>
  <si>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</si>
  <si>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</si>
  <si>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</si>
  <si>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</si>
  <si>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</si>
  <si>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</si>
  <si>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</si>
  <si>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</si>
  <si>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</si>
  <si>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</si>
  <si>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</si>
  <si>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</si>
  <si>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</si>
  <si>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</si>
  <si>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</si>
  <si>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</si>
  <si>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</si>
  <si>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</si>
  <si>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</si>
  <si>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</si>
  <si>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</si>
  <si>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</si>
  <si>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</si>
  <si>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</si>
  <si>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</si>
  <si>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</si>
  <si>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</si>
  <si>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</si>
  <si>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</si>
  <si>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</si>
  <si>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</si>
  <si>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</si>
  <si>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</si>
  <si>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</si>
  <si>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</si>
  <si>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</si>
  <si>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</si>
  <si>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</si>
  <si>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</si>
  <si>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</si>
  <si>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</si>
  <si>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</si>
  <si>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</si>
  <si>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</si>
  <si>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</si>
  <si>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</si>
  <si>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</si>
  <si>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</si>
  <si>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</si>
  <si>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</si>
  <si>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</si>
  <si>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</si>
  <si>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</si>
  <si>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</si>
  <si>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</si>
  <si>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</si>
  <si>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</si>
  <si>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</si>
  <si>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</si>
  <si>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</si>
  <si>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</si>
  <si>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</si>
  <si>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</si>
  <si>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</si>
  <si>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</si>
  <si>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</si>
  <si>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</si>
  <si>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</si>
  <si>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</si>
  <si>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</si>
  <si>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</si>
  <si>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</si>
  <si>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</si>
  <si>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</si>
  <si>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</si>
  <si>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</si>
  <si>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</si>
  <si>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</si>
  <si>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</si>
  <si>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</si>
  <si>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</si>
  <si>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</si>
  <si>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</si>
  <si>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</si>
  <si>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</si>
  <si>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</si>
  <si>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</si>
  <si>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</si>
  <si>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</si>
  <si>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</si>
  <si>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</si>
  <si>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</si>
  <si>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</si>
  <si>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</si>
  <si>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</si>
  <si>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</si>
  <si>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</si>
  <si>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</si>
  <si>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</si>
  <si>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</si>
  <si>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</si>
  <si>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</si>
  <si>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</si>
  <si>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</si>
  <si>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</si>
  <si>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</si>
  <si>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</si>
  <si>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</si>
  <si>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</si>
  <si>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</si>
  <si>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</si>
  <si>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</si>
  <si>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</si>
  <si>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</si>
  <si>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</si>
  <si>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</si>
  <si>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</si>
  <si>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</si>
  <si>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</si>
  <si>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</si>
  <si>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</si>
  <si>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</si>
  <si>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</si>
  <si>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</si>
  <si>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</si>
  <si>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</si>
  <si>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</si>
  <si>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</si>
  <si>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</si>
  <si>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</si>
  <si>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</si>
  <si>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</si>
  <si>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</si>
  <si>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</si>
  <si>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</si>
  <si>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</si>
  <si>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</si>
  <si>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</si>
  <si>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</si>
  <si>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</si>
  <si>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</si>
  <si>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</si>
  <si>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</si>
  <si>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</si>
  <si>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</si>
  <si>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</si>
  <si>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</si>
  <si>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</si>
  <si>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</si>
  <si>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</si>
  <si>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</si>
  <si>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</si>
  <si>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</si>
  <si>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</si>
  <si>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</si>
  <si>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</si>
  <si>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</si>
  <si>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</si>
  <si>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</si>
  <si>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</si>
  <si>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</si>
  <si>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</si>
  <si>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</si>
  <si>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</si>
  <si>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</si>
  <si>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</si>
  <si>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</si>
  <si>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</si>
  <si>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</si>
  <si>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</si>
  <si>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</si>
  <si>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</si>
  <si>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</si>
  <si>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</si>
  <si>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</si>
  <si>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</si>
  <si>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</si>
  <si>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</si>
  <si>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</si>
  <si>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</si>
  <si>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</si>
  <si>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</si>
  <si>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</si>
  <si>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</si>
  <si>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</si>
  <si>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</si>
  <si>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</si>
  <si>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</si>
  <si>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</si>
  <si>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</si>
  <si>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</si>
  <si>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</si>
  <si>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</si>
  <si>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</si>
  <si>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</si>
  <si>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</si>
  <si>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</si>
  <si>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</si>
  <si>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</si>
  <si>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</si>
  <si>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</si>
  <si>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</si>
  <si>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</si>
  <si>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</si>
  <si>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</si>
  <si>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</si>
  <si>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</si>
  <si>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</si>
  <si>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</si>
  <si>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</si>
  <si>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</si>
  <si>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</si>
  <si>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</si>
  <si>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</si>
  <si>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</si>
  <si>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</si>
  <si>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</si>
  <si>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</si>
  <si>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</si>
  <si>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</si>
  <si>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</si>
  <si>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</si>
  <si>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</si>
  <si>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</si>
  <si>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</si>
  <si>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</si>
  <si>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</si>
  <si>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</si>
  <si>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</si>
  <si>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</si>
  <si>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</si>
  <si>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</si>
  <si>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</si>
  <si>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</si>
  <si>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</si>
  <si>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</si>
  <si>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</si>
  <si>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</si>
  <si>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</si>
  <si>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</si>
  <si>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</si>
  <si>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</si>
  <si>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</si>
  <si>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</si>
  <si>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</si>
  <si>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</si>
  <si>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</si>
  <si>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</si>
  <si>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</si>
  <si>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</si>
  <si>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</si>
  <si>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</si>
  <si>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</si>
  <si>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</si>
  <si>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</si>
  <si>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</si>
  <si>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</si>
  <si>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</si>
  <si>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</si>
  <si>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</si>
  <si>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</si>
  <si>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</si>
  <si>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</si>
  <si>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</si>
  <si>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</si>
  <si>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</si>
  <si>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</si>
  <si>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</si>
  <si>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</si>
  <si>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</si>
  <si>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</si>
  <si>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</si>
  <si>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</si>
  <si>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</si>
  <si>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</si>
  <si>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</si>
  <si>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</si>
  <si>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</si>
  <si>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</si>
  <si>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</si>
  <si>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</si>
  <si>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</si>
  <si>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</si>
  <si>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</si>
  <si>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</si>
  <si>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</si>
  <si>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</si>
  <si>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</si>
  <si>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</si>
  <si>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</si>
  <si>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</si>
  <si>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</si>
  <si>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</si>
  <si>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</si>
  <si>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</si>
  <si>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</si>
  <si>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</si>
  <si>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</si>
  <si>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</si>
  <si>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</si>
  <si>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</si>
  <si>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</si>
  <si>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</si>
  <si>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</si>
  <si>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</si>
  <si>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</si>
  <si>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</si>
  <si>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</si>
  <si>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</si>
  <si>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</si>
  <si>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</si>
  <si>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</si>
  <si>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</si>
  <si>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</si>
  <si>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</si>
  <si>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</si>
  <si>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</si>
  <si>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</si>
  <si>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</si>
  <si>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</si>
  <si>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</si>
  <si>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</si>
  <si>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</si>
  <si>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</si>
  <si>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</si>
  <si>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</si>
  <si>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</si>
  <si>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</si>
  <si>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</si>
  <si>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</si>
  <si>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</si>
  <si>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</si>
  <si>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</si>
  <si>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</si>
  <si>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</si>
  <si>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</si>
  <si>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</si>
  <si>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</si>
  <si>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</si>
  <si>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</si>
  <si>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</si>
  <si>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</si>
  <si>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</si>
  <si>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</si>
  <si>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</si>
  <si>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</si>
  <si>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</si>
  <si>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</si>
  <si>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</si>
  <si>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</si>
  <si>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</si>
  <si>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</si>
  <si>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</si>
  <si>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</si>
  <si>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</si>
  <si>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</si>
  <si>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</si>
  <si>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</si>
  <si>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</si>
  <si>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</si>
  <si>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</si>
  <si>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</si>
  <si>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</si>
  <si>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</si>
  <si>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</si>
  <si>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</si>
  <si>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</si>
  <si>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</si>
  <si>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</si>
  <si>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</si>
  <si>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</si>
  <si>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</si>
  <si>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</si>
  <si>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</si>
  <si>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</si>
  <si>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</si>
  <si>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</si>
  <si>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</si>
  <si>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</si>
  <si>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</si>
  <si>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</si>
  <si>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</si>
  <si>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</si>
  <si>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</si>
  <si>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</si>
  <si>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</si>
  <si>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</si>
  <si>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</si>
  <si>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</si>
  <si>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</si>
  <si>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</si>
  <si>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</si>
  <si>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</si>
  <si>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</si>
  <si>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</si>
  <si>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</si>
  <si>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</si>
  <si>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</si>
  <si>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</si>
  <si>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</si>
  <si>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</si>
  <si>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</si>
  <si>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</si>
  <si>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</si>
  <si>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</si>
  <si>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</si>
  <si>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</si>
  <si>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</si>
  <si>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</si>
  <si>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</si>
  <si>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</si>
  <si>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</si>
  <si>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</si>
  <si>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</si>
  <si>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</si>
  <si>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</si>
  <si>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</si>
  <si>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</si>
  <si>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</si>
  <si>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</si>
  <si>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</si>
  <si>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</si>
  <si>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</si>
  <si>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</si>
  <si>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</si>
  <si>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</si>
  <si>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</si>
  <si>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</si>
  <si>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</si>
  <si>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</si>
  <si>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</si>
  <si>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</si>
  <si>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</si>
  <si>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</si>
  <si>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</si>
  <si>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</si>
  <si>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</si>
  <si>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</si>
  <si>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</si>
  <si>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</si>
  <si>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</si>
  <si>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</si>
  <si>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</si>
  <si>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</si>
  <si>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</si>
  <si>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</si>
  <si>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</si>
  <si>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</si>
  <si>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</si>
  <si>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</si>
  <si>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</si>
  <si>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</si>
  <si>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</si>
  <si>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</si>
  <si>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</si>
  <si>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</si>
  <si>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</si>
  <si>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</si>
  <si>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</si>
  <si>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</si>
  <si>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</si>
  <si>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</si>
  <si>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</si>
  <si>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</si>
  <si>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</si>
  <si>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</si>
  <si>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</si>
  <si>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</si>
  <si>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</si>
  <si>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</si>
  <si>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</si>
  <si>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</si>
  <si>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</si>
  <si>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</si>
  <si>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</si>
  <si>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</si>
  <si>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</si>
  <si>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</si>
  <si>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</si>
  <si>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</si>
  <si>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</si>
  <si>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</si>
  <si>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</si>
  <si>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</si>
  <si>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</si>
  <si>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</si>
  <si>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</si>
  <si>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</si>
  <si>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</si>
  <si>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</si>
  <si>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</si>
  <si>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</si>
  <si>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</si>
  <si>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</si>
  <si>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</si>
  <si>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</si>
  <si>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</si>
  <si>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</si>
  <si>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</si>
  <si>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</si>
  <si>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</si>
  <si>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</si>
  <si>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</si>
  <si>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</si>
  <si>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</si>
  <si>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</si>
  <si>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</si>
  <si>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</si>
  <si>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</si>
  <si>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</si>
  <si>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</si>
  <si>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</si>
  <si>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</si>
  <si>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</si>
  <si>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</si>
  <si>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</si>
  <si>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</si>
  <si>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</si>
  <si>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</si>
  <si>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</si>
  <si>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</si>
  <si>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</si>
  <si>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</si>
  <si>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</si>
  <si>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</si>
  <si>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</si>
  <si>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</si>
  <si>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</si>
  <si>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</si>
  <si>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</si>
  <si>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</si>
  <si>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</si>
  <si>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</si>
  <si>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</si>
  <si>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</si>
  <si>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</si>
  <si>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</si>
  <si>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</si>
  <si>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</si>
  <si>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</si>
  <si>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</si>
  <si>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</si>
  <si>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</si>
  <si>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</si>
  <si>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</si>
  <si>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</si>
  <si>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</si>
  <si>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</si>
  <si>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</si>
  <si>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</si>
  <si>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</si>
  <si>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</si>
  <si>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</si>
  <si>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</si>
  <si>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</si>
  <si>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</si>
  <si>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</si>
  <si>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</si>
  <si>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</si>
  <si>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</si>
  <si>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</si>
  <si>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</si>
  <si>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</si>
  <si>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</si>
  <si>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</si>
  <si>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</si>
  <si>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</si>
  <si>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</si>
  <si>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</si>
  <si>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</si>
  <si>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</si>
  <si>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</si>
  <si>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</si>
  <si>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</si>
  <si>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</si>
  <si>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</si>
  <si>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</si>
  <si>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</si>
  <si>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</si>
  <si>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</si>
  <si>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</si>
  <si>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</si>
  <si>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</si>
  <si>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</si>
  <si>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</si>
  <si>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</si>
  <si>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</si>
  <si>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</si>
  <si>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</si>
  <si>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</si>
  <si>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</si>
  <si>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</si>
  <si>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</si>
  <si>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</si>
  <si>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</si>
  <si>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</si>
  <si>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</si>
  <si>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</si>
  <si>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</si>
  <si>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</si>
  <si>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</si>
  <si>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</si>
  <si>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</si>
  <si>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</si>
  <si>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</si>
  <si>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</si>
  <si>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</si>
  <si>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</si>
  <si>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</si>
  <si>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</si>
  <si>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</si>
  <si>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</si>
  <si>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</si>
  <si>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</si>
  <si>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</si>
  <si>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</si>
  <si>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</si>
  <si>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</si>
  <si>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</si>
  <si>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</si>
  <si>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</si>
  <si>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</si>
  <si>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</si>
  <si>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</si>
  <si>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</si>
  <si>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</si>
  <si>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</si>
  <si>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</si>
  <si>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</si>
  <si>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</si>
  <si>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</si>
  <si>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</si>
  <si>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</si>
  <si>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</si>
  <si>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</si>
  <si>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</si>
  <si>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</si>
  <si>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</si>
  <si>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</si>
  <si>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</si>
  <si>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</si>
  <si>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</si>
  <si>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</si>
  <si>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</si>
  <si>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</si>
  <si>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</si>
  <si>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</si>
  <si>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</si>
  <si>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</si>
  <si>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</si>
  <si>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</si>
  <si>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</si>
  <si>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</si>
  <si>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</si>
  <si>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</si>
  <si>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</si>
  <si>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</si>
  <si>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</si>
  <si>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</si>
  <si>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</si>
  <si>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</si>
  <si>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</si>
  <si>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</si>
  <si>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</si>
  <si>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</si>
  <si>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</si>
  <si>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</si>
  <si>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</si>
  <si>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</si>
  <si>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</si>
  <si>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</si>
  <si>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</si>
  <si>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</si>
  <si>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</si>
  <si>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</si>
  <si>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</si>
  <si>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</si>
  <si>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</si>
  <si>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</si>
  <si>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</si>
  <si>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</si>
  <si>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</si>
  <si>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</si>
  <si>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</si>
  <si>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</si>
  <si>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</si>
  <si>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</si>
  <si>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</si>
  <si>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</si>
  <si>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</si>
  <si>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</si>
  <si>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</si>
  <si>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</si>
  <si>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</si>
  <si>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</si>
  <si>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</si>
  <si>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</si>
  <si>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</si>
  <si>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</si>
  <si>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</si>
  <si>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</si>
  <si>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</si>
  <si>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</si>
  <si>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</si>
  <si>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</si>
  <si>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</si>
  <si>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</si>
  <si>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</si>
  <si>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</si>
  <si>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</si>
  <si>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</si>
  <si>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</si>
  <si>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</si>
  <si>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</si>
  <si>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</si>
  <si>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</si>
  <si>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</si>
  <si>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</si>
  <si>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</si>
  <si>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</si>
  <si>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</si>
  <si>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</si>
  <si>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</si>
  <si>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</si>
  <si>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</si>
  <si>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</si>
  <si>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</si>
  <si>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</si>
  <si>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</si>
  <si>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</si>
  <si>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</si>
  <si>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</si>
  <si>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</si>
  <si>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</si>
  <si>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</si>
  <si>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</si>
  <si>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</si>
  <si>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</si>
  <si>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</si>
  <si>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</si>
  <si>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</si>
  <si>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</si>
  <si>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</si>
  <si>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</si>
  <si>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</si>
  <si>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</si>
  <si>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</si>
  <si>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</si>
  <si>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</si>
  <si>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</si>
  <si>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</si>
  <si>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</si>
  <si>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</si>
  <si>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</si>
  <si>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</si>
  <si>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</si>
  <si>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</si>
  <si>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</si>
  <si>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</si>
  <si>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</si>
  <si>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</si>
  <si>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</si>
  <si>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</si>
  <si>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</si>
  <si>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</si>
  <si>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</si>
  <si>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</si>
  <si>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</si>
  <si>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</si>
  <si>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</si>
  <si>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</si>
  <si>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</si>
  <si>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</si>
  <si>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</si>
  <si>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</si>
  <si>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</si>
  <si>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</si>
  <si>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</si>
  <si>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</si>
  <si>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</si>
  <si>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</si>
  <si>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</si>
  <si>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</si>
  <si>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</si>
  <si>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</si>
  <si>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</si>
  <si>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</si>
  <si>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</si>
  <si>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</si>
  <si>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</si>
  <si>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</si>
  <si>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</si>
  <si>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</si>
  <si>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</si>
  <si>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</si>
  <si>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</si>
  <si>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</si>
  <si>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</si>
  <si>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</si>
  <si>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</si>
  <si>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</si>
  <si>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</si>
  <si>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</si>
  <si>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</si>
  <si>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</si>
  <si>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</si>
  <si>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</si>
  <si>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</si>
  <si>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</si>
  <si>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</si>
  <si>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</si>
  <si>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</si>
  <si>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</si>
  <si>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</si>
  <si>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</si>
  <si>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</si>
  <si>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</si>
  <si>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</si>
  <si>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</si>
  <si>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</si>
  <si>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</si>
  <si>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</si>
  <si>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</si>
  <si>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</si>
  <si>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</si>
  <si>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</si>
  <si>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</si>
  <si>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</si>
  <si>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</si>
  <si>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</si>
  <si>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</si>
  <si>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</si>
  <si>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</si>
  <si>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</si>
  <si>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</si>
  <si>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</si>
  <si>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</si>
  <si>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</si>
  <si>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</si>
  <si>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</si>
  <si>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</si>
  <si>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</si>
  <si>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</si>
  <si>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</si>
  <si>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</si>
  <si>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</si>
  <si>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</si>
  <si>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</si>
  <si>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</si>
  <si>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</si>
  <si>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</si>
  <si>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</si>
  <si>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</si>
  <si>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</si>
  <si>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</si>
  <si>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</si>
  <si>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</si>
  <si>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</si>
  <si>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</si>
  <si>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</si>
  <si>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</si>
  <si>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</si>
  <si>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</si>
  <si>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</si>
  <si>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</si>
  <si>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</si>
  <si>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</si>
  <si>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</si>
  <si>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</si>
  <si>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</si>
  <si>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</si>
  <si>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</si>
  <si>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</si>
  <si>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</si>
  <si>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</si>
  <si>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</si>
  <si>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</si>
  <si>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</si>
  <si>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</si>
  <si>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</si>
  <si>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</si>
  <si>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</si>
  <si>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</si>
  <si>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</si>
  <si>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</si>
  <si>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</si>
  <si>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</si>
  <si>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</si>
  <si>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</si>
  <si>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</si>
  <si>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</si>
  <si>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</si>
  <si>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</si>
  <si>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</si>
  <si>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</si>
  <si>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</si>
  <si>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</si>
  <si>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</si>
  <si>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</si>
  <si>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</si>
  <si>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</si>
  <si>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</si>
  <si>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</si>
  <si>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</si>
  <si>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</si>
  <si>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</si>
  <si>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</si>
  <si>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</si>
  <si>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</si>
  <si>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</si>
  <si>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</si>
  <si>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</si>
  <si>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</si>
  <si>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</si>
  <si>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</si>
  <si>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</si>
  <si>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</si>
  <si>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</si>
  <si>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</si>
  <si>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</si>
  <si>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</si>
  <si>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</si>
  <si>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</si>
  <si>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</si>
  <si>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</si>
  <si>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</si>
  <si>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</si>
  <si>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</si>
  <si>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</si>
  <si>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</si>
  <si>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</si>
  <si>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</si>
  <si>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</si>
  <si>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</si>
  <si>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</si>
  <si>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</si>
  <si>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</si>
  <si>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</si>
  <si>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</si>
  <si>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</si>
  <si>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</si>
  <si>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</si>
  <si>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</si>
  <si>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</si>
  <si>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</si>
  <si>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</si>
  <si>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</si>
  <si>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</si>
  <si>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</si>
  <si>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</si>
  <si>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</si>
  <si>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</si>
  <si>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</si>
  <si>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</si>
  <si>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</si>
  <si>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</si>
  <si>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</si>
  <si>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</si>
  <si>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</si>
  <si>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</si>
  <si>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</si>
  <si>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</si>
  <si>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</si>
  <si>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</si>
  <si>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</si>
  <si>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</si>
  <si>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</si>
  <si>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</si>
  <si>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</si>
  <si>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</si>
  <si>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</si>
  <si>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</si>
  <si>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</si>
  <si>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</si>
  <si>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</si>
  <si>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</si>
  <si>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</si>
  <si>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</si>
  <si>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</si>
  <si>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</si>
  <si>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</si>
  <si>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</si>
  <si>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</si>
  <si>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</si>
  <si>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</si>
  <si>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</si>
  <si>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</si>
  <si>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</si>
  <si>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</si>
  <si>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</si>
  <si>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</si>
  <si>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</si>
  <si>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</si>
  <si>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</si>
  <si>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</si>
  <si>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</si>
  <si>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</si>
  <si>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</si>
  <si>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</si>
  <si>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</si>
  <si>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</si>
  <si>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</si>
  <si>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</si>
  <si>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</si>
  <si>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</si>
  <si>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</si>
  <si>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</si>
  <si>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</si>
  <si>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</si>
  <si>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</si>
  <si>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</si>
  <si>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</si>
  <si>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</si>
  <si>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</si>
  <si>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</si>
  <si>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</si>
  <si>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</si>
  <si>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</si>
  <si>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</si>
  <si>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</si>
  <si>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</si>
  <si>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</si>
  <si>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</si>
  <si>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</si>
  <si>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</si>
  <si>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</si>
  <si>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</si>
  <si>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</si>
  <si>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</si>
  <si>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</si>
  <si>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</si>
  <si>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</si>
  <si>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</si>
  <si>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</si>
  <si>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</si>
  <si>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</si>
  <si>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</si>
  <si>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</si>
  <si>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</si>
  <si>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</si>
  <si>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</si>
  <si>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</si>
  <si>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</si>
  <si>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</si>
  <si>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</si>
  <si>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</si>
  <si>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</si>
  <si>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</si>
  <si>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</si>
  <si>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</si>
  <si>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</si>
  <si>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</si>
  <si>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</si>
  <si>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</si>
  <si>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</si>
  <si>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</si>
  <si>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</si>
  <si>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</si>
  <si>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</si>
  <si>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</si>
  <si>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</si>
  <si>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</si>
  <si>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</si>
  <si>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</si>
  <si>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</si>
  <si>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</si>
  <si>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</si>
  <si>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</si>
  <si>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</si>
  <si>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</si>
  <si>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</si>
  <si>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</si>
  <si>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</si>
  <si>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</si>
  <si>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</si>
  <si>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</si>
  <si>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</si>
  <si>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</si>
  <si>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</si>
  <si>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</si>
  <si>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</si>
  <si>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</si>
  <si>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</si>
  <si>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</si>
  <si>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</si>
  <si>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</si>
  <si>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</si>
  <si>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</si>
  <si>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</si>
  <si>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</si>
  <si>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</si>
  <si>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</si>
  <si>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</si>
  <si>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</si>
  <si>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</si>
  <si>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</si>
  <si>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</si>
  <si>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</si>
  <si>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</si>
  <si>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</si>
  <si>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</si>
  <si>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</si>
  <si>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</si>
  <si>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</si>
  <si>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</si>
  <si>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</si>
  <si>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</si>
  <si>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</si>
  <si>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</si>
  <si>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</si>
  <si>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</si>
  <si>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</si>
  <si>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</si>
  <si>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</si>
  <si>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</si>
  <si>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</si>
  <si>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</si>
  <si>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</si>
  <si>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</si>
  <si>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</si>
  <si>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</si>
  <si>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</si>
  <si>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</si>
  <si>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</si>
  <si>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</si>
  <si>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</si>
  <si>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</si>
  <si>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</si>
  <si>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</si>
  <si>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</si>
  <si>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</si>
  <si>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</si>
  <si>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</si>
  <si>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</si>
  <si>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</si>
  <si>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</si>
  <si>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</si>
  <si>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</si>
  <si>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</si>
  <si>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</si>
  <si>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</si>
  <si>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</si>
  <si>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</si>
  <si>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</si>
  <si>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</si>
  <si>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</si>
  <si>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</si>
  <si>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</si>
  <si>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</si>
  <si>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</si>
  <si>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</si>
  <si>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</si>
  <si>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</si>
  <si>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</si>
  <si>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</si>
  <si>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</si>
  <si>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</si>
  <si>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</si>
  <si>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</si>
  <si>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</si>
  <si>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</si>
  <si>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</si>
  <si>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</si>
  <si>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</si>
  <si>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</si>
  <si>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</si>
  <si>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</si>
  <si>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</si>
  <si>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</si>
  <si>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</si>
  <si>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</si>
  <si>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</si>
  <si>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</si>
  <si>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</si>
  <si>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</si>
  <si>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</si>
  <si>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</si>
  <si>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</si>
  <si>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</si>
  <si>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</si>
  <si>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</si>
  <si>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</si>
  <si>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</si>
  <si>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</si>
  <si>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</si>
  <si>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</si>
  <si>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</si>
  <si>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</si>
  <si>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</si>
  <si>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</si>
  <si>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</si>
  <si>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</si>
  <si>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</si>
  <si>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</si>
  <si>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</si>
  <si>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</si>
  <si>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</si>
  <si>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</si>
  <si>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</si>
  <si>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</si>
  <si>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</si>
  <si>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</si>
  <si>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</si>
  <si>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</si>
  <si>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</si>
  <si>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</si>
  <si>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</si>
  <si>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</si>
  <si>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</si>
  <si>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</si>
  <si>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</si>
  <si>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</si>
  <si>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</si>
  <si>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</si>
  <si>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</si>
  <si>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</si>
  <si>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</si>
  <si>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</si>
  <si>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</si>
  <si>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</si>
  <si>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</si>
  <si>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</si>
  <si>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</si>
  <si>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</si>
  <si>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</si>
  <si>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</si>
  <si>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</si>
  <si>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</si>
  <si>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</si>
  <si>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</si>
  <si>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</si>
  <si>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</si>
  <si>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</si>
  <si>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</si>
  <si>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</si>
  <si>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</si>
  <si>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</si>
  <si>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</si>
  <si>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</si>
  <si>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</si>
  <si>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</si>
  <si>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</si>
  <si>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</si>
  <si>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</si>
  <si>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</si>
  <si>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</si>
  <si>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</si>
  <si>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</si>
  <si>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</si>
  <si>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</si>
  <si>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</si>
  <si>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</si>
  <si>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</si>
  <si>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</si>
  <si>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</si>
  <si>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</si>
  <si>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</si>
  <si>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</si>
  <si>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</si>
  <si>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</si>
  <si>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</si>
  <si>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</si>
  <si>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</si>
  <si>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</si>
  <si>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</si>
  <si>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</si>
  <si>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</si>
  <si>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</si>
  <si>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</si>
  <si>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</si>
  <si>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</si>
  <si>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</si>
  <si>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</si>
  <si>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</si>
  <si>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</si>
  <si>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</si>
  <si>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</si>
  <si>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</si>
  <si>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</si>
  <si>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</si>
  <si>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</si>
  <si>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</si>
  <si>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</si>
  <si>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</si>
  <si>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</si>
  <si>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</si>
  <si>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</si>
  <si>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</si>
  <si>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</si>
  <si>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</si>
  <si>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</si>
  <si>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</si>
  <si>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</si>
  <si>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</si>
  <si>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</si>
  <si>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</si>
  <si>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</si>
  <si>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</si>
  <si>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</si>
  <si>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</si>
  <si>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</si>
  <si>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</si>
  <si>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</si>
  <si>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</si>
  <si>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</si>
  <si>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</si>
  <si>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</si>
  <si>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</si>
  <si>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</si>
  <si>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</si>
  <si>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</si>
  <si>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</si>
  <si>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</si>
  <si>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</si>
  <si>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</si>
  <si>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</si>
  <si>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</si>
  <si>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</si>
  <si>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</si>
  <si>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</si>
  <si>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</si>
  <si>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</si>
  <si>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</si>
  <si>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</si>
  <si>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</si>
  <si>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</si>
  <si>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</si>
  <si>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</si>
  <si>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</si>
  <si>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</si>
  <si>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</si>
  <si>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</si>
  <si>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</si>
  <si>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</si>
  <si>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</si>
  <si>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</si>
  <si>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</si>
  <si>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</si>
  <si>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</si>
  <si>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</si>
  <si>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</si>
  <si>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</si>
  <si>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</si>
  <si>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</si>
  <si>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</si>
  <si>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</si>
  <si>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</si>
  <si>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</si>
  <si>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</si>
  <si>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</si>
  <si>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</si>
  <si>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</si>
  <si>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</si>
  <si>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</si>
  <si>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</si>
  <si>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</si>
  <si>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</si>
  <si>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</si>
  <si>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</si>
  <si>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</si>
  <si>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</si>
  <si>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</si>
  <si>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</si>
  <si>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</si>
  <si>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</si>
  <si>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</si>
  <si>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</si>
  <si>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</si>
  <si>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</si>
  <si>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</si>
  <si>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</si>
  <si>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</si>
  <si>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</si>
  <si>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</si>
  <si>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</si>
  <si>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</si>
  <si>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</si>
  <si>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</si>
  <si>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</si>
  <si>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</si>
  <si>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</si>
  <si>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</si>
  <si>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</si>
  <si>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</si>
  <si>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</si>
  <si>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</si>
  <si>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</si>
  <si>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</si>
  <si>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</si>
  <si>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</si>
  <si>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</si>
  <si>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</si>
  <si>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</si>
  <si>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</si>
  <si>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</si>
  <si>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</si>
  <si>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</si>
  <si>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</si>
  <si>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</si>
  <si>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</si>
  <si>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</si>
  <si>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</si>
  <si>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</si>
  <si>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</si>
  <si>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</si>
  <si>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</si>
  <si>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</si>
  <si>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</si>
  <si>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</si>
  <si>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</si>
  <si>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</si>
  <si>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</si>
  <si>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</si>
  <si>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</si>
  <si>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</si>
  <si>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</si>
  <si>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</si>
  <si>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</si>
  <si>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</si>
  <si>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</si>
  <si>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</si>
  <si>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</si>
  <si>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</si>
  <si>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</si>
  <si>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</si>
  <si>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</si>
  <si>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</si>
  <si>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</si>
  <si>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</si>
  <si>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</si>
  <si>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</si>
  <si>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</si>
  <si>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</si>
  <si>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</si>
  <si>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</si>
  <si>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</si>
  <si>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</si>
  <si>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</si>
  <si>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</si>
  <si>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</si>
  <si>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</si>
  <si>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</si>
  <si>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</si>
  <si>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</si>
  <si>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</si>
  <si>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</si>
  <si>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</si>
  <si>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</si>
  <si>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</si>
  <si>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</si>
  <si>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</si>
  <si>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</si>
  <si>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</si>
  <si>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</si>
  <si>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</si>
  <si>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</si>
  <si>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</si>
  <si>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</si>
  <si>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</si>
  <si>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</si>
  <si>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</si>
  <si>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</si>
  <si>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</si>
  <si>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</si>
  <si>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</si>
  <si>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</si>
  <si>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</si>
  <si>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</si>
  <si>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</si>
  <si>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</si>
  <si>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</si>
  <si>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</si>
  <si>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</si>
  <si>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</si>
  <si>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</si>
  <si>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</si>
  <si>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</si>
  <si>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</si>
  <si>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</si>
  <si>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</si>
  <si>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</si>
  <si>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</si>
  <si>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</si>
  <si>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</si>
  <si>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</si>
  <si>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</si>
  <si>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</si>
  <si>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</si>
  <si>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</si>
  <si>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</si>
  <si>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</si>
  <si>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</si>
  <si>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</si>
  <si>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</si>
  <si>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</si>
  <si>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</si>
  <si>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</si>
  <si>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</si>
  <si>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</si>
  <si>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</si>
  <si>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</si>
  <si>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</si>
  <si>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</si>
  <si>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</si>
  <si>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</si>
  <si>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</si>
  <si>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</si>
  <si>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</si>
  <si>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</si>
  <si>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</si>
  <si>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</si>
  <si>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</si>
  <si>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</si>
  <si>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</si>
  <si>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</si>
  <si>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</si>
  <si>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</si>
  <si>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</si>
  <si>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</si>
  <si>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</si>
  <si>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</si>
  <si>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</si>
  <si>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</si>
  <si>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</si>
  <si>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</si>
  <si>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</si>
  <si>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</si>
  <si>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</si>
  <si>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</si>
  <si>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</si>
  <si>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</si>
  <si>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</si>
  <si>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</si>
  <si>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</si>
  <si>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</si>
  <si>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</si>
  <si>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</si>
  <si>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</si>
  <si>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</si>
  <si>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</si>
  <si>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</si>
  <si>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</si>
  <si>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</si>
  <si>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</si>
  <si>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</si>
  <si>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</si>
  <si>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</si>
  <si>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</si>
  <si>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</si>
  <si>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</si>
  <si>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</si>
  <si>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</si>
  <si>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</si>
  <si>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</si>
  <si>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</si>
  <si>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</si>
  <si>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</si>
  <si>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</si>
  <si>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</si>
  <si>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</si>
  <si>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</si>
  <si>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</si>
  <si>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</si>
  <si>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</si>
  <si>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</si>
  <si>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</si>
  <si>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</si>
  <si>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</si>
  <si>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</si>
  <si>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</si>
  <si>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</si>
  <si>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</si>
  <si>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</si>
  <si>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</si>
  <si>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</si>
  <si>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</si>
  <si>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</si>
  <si>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</si>
  <si>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</si>
  <si>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</si>
  <si>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</si>
  <si>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</si>
  <si>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</si>
  <si>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</si>
  <si>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</si>
  <si>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</si>
  <si>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</si>
  <si>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</si>
  <si>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</si>
  <si>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</si>
  <si>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</si>
  <si>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</si>
  <si>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</si>
  <si>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</si>
  <si>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</si>
  <si>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</si>
  <si>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</si>
  <si>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</si>
  <si>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</si>
  <si>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</si>
  <si>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</si>
  <si>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</si>
  <si>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</si>
  <si>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</si>
  <si>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</si>
  <si>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</si>
  <si>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</si>
  <si>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</si>
  <si>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</si>
  <si>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</si>
  <si>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</si>
  <si>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</si>
  <si>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</si>
  <si>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</si>
  <si>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</si>
  <si>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</si>
  <si>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</si>
  <si>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</si>
  <si>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</si>
  <si>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</si>
  <si>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</si>
  <si>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</si>
  <si>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</si>
  <si>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</si>
  <si>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</si>
  <si>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</si>
  <si>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</si>
  <si>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</si>
  <si>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</si>
  <si>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</si>
  <si>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</si>
  <si>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</si>
  <si>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</si>
  <si>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</si>
  <si>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</si>
  <si>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</si>
  <si>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</si>
  <si>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</si>
  <si>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</si>
  <si>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</si>
  <si>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</si>
  <si>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</si>
  <si>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</si>
  <si>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</si>
  <si>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</si>
  <si>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</si>
  <si>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</si>
  <si>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</si>
  <si>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</si>
  <si>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</si>
  <si>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</si>
  <si>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</si>
  <si>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</si>
  <si>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</si>
  <si>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</si>
  <si>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</si>
  <si>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</si>
  <si>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</si>
  <si>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</si>
  <si>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</si>
  <si>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</si>
  <si>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</si>
  <si>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</si>
  <si>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</si>
  <si>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</si>
  <si>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</si>
  <si>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</si>
  <si>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</si>
  <si>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</si>
  <si>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</si>
  <si>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</si>
  <si>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</si>
  <si>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</si>
  <si>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</si>
  <si>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</si>
  <si>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</si>
  <si>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</si>
  <si>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</si>
  <si>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</si>
  <si>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</si>
  <si>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</si>
  <si>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</si>
  <si>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</si>
  <si>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</si>
  <si>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</si>
  <si>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</si>
  <si>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</si>
  <si>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</si>
  <si>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</si>
  <si>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</si>
  <si>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</si>
  <si>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</si>
  <si>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</si>
  <si>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</si>
  <si>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</si>
  <si>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</si>
  <si>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</si>
  <si>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</si>
  <si>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</si>
  <si>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</si>
  <si>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</si>
  <si>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</si>
  <si>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</si>
  <si>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</si>
  <si>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</si>
  <si>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</si>
  <si>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</si>
  <si>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</si>
  <si>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</si>
  <si>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</si>
  <si>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</si>
  <si>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</si>
  <si>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</si>
  <si>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</si>
  <si>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</si>
  <si>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</si>
  <si>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</si>
  <si>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</si>
  <si>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</si>
  <si>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</si>
  <si>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</si>
  <si>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</si>
  <si>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</si>
  <si>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</si>
  <si>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</si>
  <si>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</si>
  <si>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</si>
  <si>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</si>
  <si>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</si>
  <si>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</si>
  <si>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</si>
  <si>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</si>
  <si>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</si>
  <si>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</si>
  <si>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</si>
  <si>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</si>
  <si>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</si>
  <si>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</si>
  <si>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</si>
  <si>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</si>
  <si>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</si>
  <si>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</si>
  <si>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</si>
  <si>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</si>
  <si>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</si>
  <si>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</si>
  <si>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</si>
  <si>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</si>
  <si>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</si>
  <si>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</si>
  <si>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</si>
  <si>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</si>
  <si>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</si>
  <si>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</si>
  <si>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</si>
  <si>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</si>
  <si>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</si>
  <si>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</si>
  <si>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</si>
  <si>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</si>
  <si>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</si>
  <si>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</si>
  <si>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</si>
  <si>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</si>
  <si>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</si>
  <si>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</si>
  <si>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</si>
  <si>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</si>
  <si>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</si>
  <si>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</si>
  <si>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</si>
  <si>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</si>
  <si>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</si>
  <si>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</si>
  <si>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</si>
  <si>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</si>
  <si>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</si>
  <si>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</si>
  <si>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</si>
  <si>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</si>
  <si>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</si>
  <si>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</si>
  <si>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</si>
  <si>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</si>
  <si>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</si>
  <si>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</si>
  <si>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</si>
  <si>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</si>
  <si>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</si>
  <si>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</si>
  <si>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</si>
  <si>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</si>
  <si>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</si>
  <si>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</si>
  <si>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</si>
  <si>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</si>
  <si>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</si>
  <si>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</si>
  <si>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</si>
  <si>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</si>
  <si>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</si>
  <si>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</si>
  <si>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</si>
  <si>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</si>
  <si>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</si>
  <si>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</si>
  <si>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</si>
  <si>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</si>
  <si>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</si>
  <si>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</si>
  <si>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</si>
  <si>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</si>
  <si>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</si>
  <si>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</si>
  <si>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</si>
  <si>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</si>
  <si>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</si>
  <si>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</si>
  <si>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</si>
  <si>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</si>
  <si>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</si>
  <si>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</si>
  <si>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</si>
  <si>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</si>
  <si>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</si>
  <si>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</si>
  <si>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</si>
  <si>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</si>
  <si>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</si>
  <si>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</si>
  <si>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</si>
  <si>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</si>
  <si>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</si>
  <si>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</si>
  <si>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</si>
  <si>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</si>
  <si>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</si>
  <si>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</si>
  <si>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</si>
  <si>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</si>
  <si>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</si>
  <si>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</si>
  <si>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</si>
  <si>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</si>
  <si>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</si>
  <si>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</si>
  <si>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</si>
  <si>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</si>
  <si>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</si>
  <si>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</si>
  <si>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</si>
  <si>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</si>
  <si>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</si>
  <si>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</si>
  <si>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</si>
  <si>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</si>
  <si>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</si>
  <si>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</si>
  <si>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</si>
  <si>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</si>
  <si>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</si>
  <si>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</si>
  <si>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</si>
  <si>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</si>
  <si>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</si>
  <si>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</si>
  <si>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</si>
  <si>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</si>
  <si>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</si>
  <si>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</si>
  <si>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</si>
  <si>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</si>
  <si>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</si>
  <si>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</si>
  <si>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</si>
  <si>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</si>
  <si>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</si>
  <si>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</si>
  <si>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</si>
  <si>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</si>
  <si>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</si>
  <si>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</si>
  <si>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</si>
  <si>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</si>
  <si>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</si>
  <si>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</si>
  <si>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</si>
  <si>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</si>
  <si>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</si>
  <si>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</si>
  <si>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</si>
  <si>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</si>
  <si>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</si>
  <si>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</si>
  <si>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</si>
  <si>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</si>
  <si>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</si>
  <si>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</si>
  <si>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</si>
  <si>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</si>
  <si>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</si>
  <si>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</si>
  <si>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</si>
  <si>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</si>
  <si>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</si>
  <si>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</si>
  <si>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</si>
  <si>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</si>
  <si>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</si>
  <si>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</si>
  <si>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</si>
  <si>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</si>
  <si>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</si>
  <si>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</si>
  <si>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</si>
  <si>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</si>
  <si>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</si>
  <si>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</si>
  <si>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</si>
  <si>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</si>
  <si>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</si>
  <si>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</si>
  <si>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</si>
  <si>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</si>
  <si>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</si>
  <si>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</si>
  <si>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</si>
  <si>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</si>
  <si>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</si>
  <si>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</si>
  <si>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</si>
  <si>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</si>
  <si>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</si>
  <si>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</si>
  <si>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</si>
  <si>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</si>
  <si>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</si>
  <si>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</si>
  <si>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</si>
  <si>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</si>
  <si>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</si>
  <si>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</si>
  <si>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</si>
  <si>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</si>
  <si>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</si>
  <si>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</si>
  <si>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</si>
  <si>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</si>
  <si>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</si>
  <si>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</si>
  <si>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</si>
  <si>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</si>
  <si>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</si>
  <si>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</si>
  <si>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</si>
  <si>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</si>
  <si>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</si>
  <si>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</si>
  <si>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</si>
  <si>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</si>
  <si>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</si>
  <si>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</si>
  <si>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</si>
  <si>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</si>
  <si>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</si>
  <si>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</si>
  <si>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</si>
  <si>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</si>
  <si>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</si>
  <si>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</si>
  <si>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</si>
  <si>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</si>
  <si>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</si>
  <si>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</si>
  <si>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</si>
  <si>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</si>
  <si>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</si>
  <si>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</si>
  <si>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</si>
  <si>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</si>
  <si>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</si>
  <si>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</si>
  <si>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</si>
  <si>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</si>
  <si>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</si>
  <si>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</si>
  <si>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</si>
  <si>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</si>
  <si>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</si>
  <si>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</si>
  <si>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</si>
  <si>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</si>
  <si>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</si>
  <si>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</si>
  <si>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</si>
  <si>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</si>
  <si>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</si>
  <si>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</si>
  <si>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</si>
  <si>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</si>
  <si>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</si>
  <si>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</si>
  <si>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</si>
  <si>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</si>
  <si>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</si>
  <si>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</si>
  <si>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</si>
  <si>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</si>
  <si>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</si>
  <si>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</si>
  <si>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</si>
  <si>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</si>
  <si>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</si>
  <si>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</si>
  <si>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</si>
  <si>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</si>
  <si>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</si>
  <si>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</si>
  <si>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</si>
  <si>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</si>
  <si>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</si>
  <si>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</si>
  <si>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</si>
  <si>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</si>
  <si>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</si>
  <si>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</si>
  <si>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</si>
  <si>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</si>
  <si>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</si>
  <si>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</si>
  <si>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</si>
  <si>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</si>
  <si>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</si>
  <si>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</si>
  <si>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</si>
  <si>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</si>
  <si>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</si>
  <si>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</si>
  <si>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</si>
  <si>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</si>
  <si>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</si>
  <si>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</si>
  <si>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</si>
  <si>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</si>
  <si>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</si>
  <si>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</si>
  <si>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</si>
  <si>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</si>
  <si>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</si>
  <si>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</si>
  <si>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</si>
  <si>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</si>
  <si>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</si>
  <si>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</si>
  <si>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</si>
  <si>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</si>
  <si>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</si>
  <si>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</si>
  <si>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</si>
  <si>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</si>
  <si>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</si>
  <si>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</si>
  <si>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</si>
  <si>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</si>
  <si>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</si>
  <si>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</si>
  <si>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</si>
  <si>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</si>
  <si>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</si>
  <si>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</si>
  <si>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</si>
  <si>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</si>
  <si>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</si>
  <si>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</si>
  <si>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</si>
  <si>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</si>
  <si>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</si>
  <si>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</si>
  <si>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</si>
  <si>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</si>
  <si>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</si>
  <si>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</si>
  <si>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</si>
  <si>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</si>
  <si>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</si>
  <si>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</si>
  <si>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</si>
  <si>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</si>
  <si>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</si>
  <si>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</si>
  <si>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</si>
  <si>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</si>
  <si>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</si>
  <si>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</si>
  <si>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</si>
  <si>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</si>
  <si>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</si>
  <si>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</si>
  <si>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</si>
  <si>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</si>
  <si>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</si>
  <si>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</si>
  <si>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</si>
  <si>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</si>
  <si>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</si>
  <si>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</si>
  <si>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</si>
  <si>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</si>
  <si>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</si>
  <si>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</si>
  <si>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</si>
  <si>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</si>
  <si>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</si>
  <si>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</si>
  <si>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</si>
  <si>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</si>
  <si>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</si>
  <si>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</si>
  <si>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</si>
  <si>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</si>
  <si>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</si>
  <si>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</si>
  <si>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</si>
  <si>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</si>
  <si>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</si>
  <si>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</si>
  <si>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</si>
  <si>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</si>
  <si>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</si>
  <si>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</si>
  <si>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</si>
  <si>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</si>
  <si>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</si>
  <si>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</si>
  <si>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</si>
  <si>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</si>
  <si>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</si>
  <si>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</si>
  <si>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</si>
  <si>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</si>
  <si>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</si>
  <si>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</si>
  <si>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</si>
  <si>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</si>
  <si>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</si>
  <si>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</si>
  <si>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</si>
  <si>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</si>
  <si>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</si>
  <si>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</si>
  <si>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</si>
  <si>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</si>
  <si>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</si>
  <si>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</si>
  <si>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</si>
  <si>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</si>
  <si>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</si>
  <si>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</si>
  <si>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</si>
  <si>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</si>
  <si>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</si>
  <si>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</si>
  <si>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</si>
  <si>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</si>
  <si>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</si>
  <si>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</si>
  <si>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</si>
  <si>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</si>
  <si>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</si>
  <si>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</si>
  <si>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</si>
  <si>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</si>
  <si>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</si>
  <si>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</si>
  <si>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</si>
  <si>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</si>
  <si>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</si>
  <si>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</si>
  <si>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</si>
  <si>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</si>
  <si>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</si>
  <si>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</si>
  <si>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</si>
  <si>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</si>
  <si>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</si>
  <si>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</si>
  <si>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</si>
  <si>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</si>
  <si>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</si>
  <si>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</si>
  <si>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</si>
  <si>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</si>
  <si>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</si>
  <si>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</si>
  <si>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</si>
  <si>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</si>
  <si>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</si>
  <si>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</si>
  <si>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</si>
  <si>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</si>
  <si>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</si>
  <si>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</si>
  <si>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</si>
  <si>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MARINA DRŽIĆA</t>
  </si>
  <si>
    <t>VOLANTINA 6</t>
  </si>
  <si>
    <t>MARICA MATIĆ</t>
  </si>
  <si>
    <t>020450644</t>
  </si>
  <si>
    <t>020450648</t>
  </si>
  <si>
    <t>ured@os-mdrzica-du.skole.hr</t>
  </si>
  <si>
    <t>ZRINKA CAPOR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</si>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</sst>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11231531</v>
      </c>
      <c r="D2" s="63">
        <f>PRRAS!E12</f>
        <v>12257854</v>
      </c>
      <c r="E2" s="63"/>
      <c r="F2" s="63"/>
      <c r="G2" s="64">
        <f t="shared" ref="G2:G65" si="0">(B2/1000)*(C2*1+D2*2)</f>
        <v>35747.239000000001</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11935</v>
      </c>
      <c r="L10" s="50">
        <f>INT(VALUE(RefStr!B6))</f>
        <v>11935</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00303608</v>
      </c>
      <c r="L11" s="50">
        <f>INT(VALUE(RefStr!B8))</f>
        <v>303608</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OŠ MARINA DRŽIĆA</v>
      </c>
      <c r="L12" s="50">
        <f>LEN(Skriveni!K12)</f>
        <v>16</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20000</v>
      </c>
      <c r="L13" s="50">
        <f>INT(VALUE(RefStr!B12))</f>
        <v>20000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DUBROVNIK</v>
      </c>
      <c r="L14" s="50">
        <f>LEN(Skriveni!K14)</f>
        <v>9</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VOLANTINA 6</v>
      </c>
      <c r="L15" s="50">
        <f>LEN(Skriveni!K15)</f>
        <v>11</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098</v>
      </c>
      <c r="L19" s="50">
        <f>INT(VALUE(RefStr!B22))</f>
        <v>98</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77392284322</v>
      </c>
      <c r="L21" s="50">
        <f>INT(VALUE(RefStr!K14))</f>
        <v>77392284322</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MARICA MATIĆ</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020450644</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020450648</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ured@os-mdrzica-du.skole.hr</v>
      </c>
      <c r="L25" s="50">
        <f>LEN(RefStr!H29)</f>
        <v>27</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ured@os-mdrzica-du.skole.hr</v>
      </c>
      <c r="L26" s="50">
        <f>LEN(RefStr!H31)</f>
        <v>27</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ZRINKA CAPOR</v>
      </c>
      <c r="L27" s="50">
        <f>LEN(RefStr!H33)</f>
        <v>12</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285.896.037,01</v>
      </c>
      <c r="L28" s="50">
        <f>SUM(G2:G1561)</f>
        <v>285896037.00799984</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151291324.36599997</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116766956.77199998</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16699007.463000003</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1660.6960000000001</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1137087.7109999999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8454289</v>
      </c>
      <c r="D46" s="58">
        <f>PRRAS!E56</f>
        <v>8887316</v>
      </c>
      <c r="E46" s="58">
        <v>0</v>
      </c>
      <c r="F46" s="58">
        <v>0</v>
      </c>
      <c r="G46" s="59">
        <f t="shared" si="0"/>
        <v>1180301.4450000001</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8454289</v>
      </c>
      <c r="D64" s="58">
        <f>PRRAS!E74</f>
        <v>8887316</v>
      </c>
      <c r="E64" s="58">
        <v>0</v>
      </c>
      <c r="F64" s="58">
        <v>0</v>
      </c>
      <c r="G64" s="59">
        <f t="shared" si="0"/>
        <v>1652422.023</v>
      </c>
      <c r="H64" s="59">
        <f t="shared" si="1"/>
        <v>0</v>
      </c>
      <c r="I64" s="60">
        <v>0</v>
      </c>
    </row>
    <row r="65" spans="1:9" x14ac:dyDescent="0.25">
      <c r="A65" s="57">
        <v>151</v>
      </c>
      <c r="B65" s="58">
        <f>PRRAS!C75</f>
        <v>64</v>
      </c>
      <c r="C65" s="58">
        <f>PRRAS!D75</f>
        <v>8454289</v>
      </c>
      <c r="D65" s="58">
        <f>PRRAS!E75</f>
        <v>8781316</v>
      </c>
      <c r="E65" s="58">
        <v>0</v>
      </c>
      <c r="F65" s="58">
        <v>0</v>
      </c>
      <c r="G65" s="59">
        <f t="shared" si="0"/>
        <v>1665082.9440000001</v>
      </c>
      <c r="H65" s="59">
        <f t="shared" si="1"/>
        <v>0</v>
      </c>
      <c r="I65" s="60">
        <v>0</v>
      </c>
    </row>
    <row r="66" spans="1:9" x14ac:dyDescent="0.25">
      <c r="A66" s="57">
        <v>151</v>
      </c>
      <c r="B66" s="58">
        <f>PRRAS!C76</f>
        <v>65</v>
      </c>
      <c r="C66" s="58">
        <f>PRRAS!D76</f>
        <v>0</v>
      </c>
      <c r="D66" s="58">
        <f>PRRAS!E76</f>
        <v>106000</v>
      </c>
      <c r="E66" s="58">
        <v>0</v>
      </c>
      <c r="F66" s="58">
        <v>0</v>
      </c>
      <c r="G66" s="59">
        <f t="shared" ref="G66:G129" si="2">(B66/1000)*(C66*1+D66*2)</f>
        <v>13780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22</v>
      </c>
      <c r="D75" s="58">
        <f>PRRAS!E85</f>
        <v>18</v>
      </c>
      <c r="E75" s="58">
        <v>0</v>
      </c>
      <c r="F75" s="58">
        <v>0</v>
      </c>
      <c r="G75" s="59">
        <f t="shared" si="2"/>
        <v>4.2919999999999998</v>
      </c>
      <c r="H75" s="59">
        <f t="shared" si="3"/>
        <v>0</v>
      </c>
      <c r="I75" s="60">
        <v>0</v>
      </c>
    </row>
    <row r="76" spans="1:9" x14ac:dyDescent="0.25">
      <c r="A76" s="57">
        <v>151</v>
      </c>
      <c r="B76" s="58">
        <f>PRRAS!C86</f>
        <v>75</v>
      </c>
      <c r="C76" s="58">
        <f>PRRAS!D86</f>
        <v>22</v>
      </c>
      <c r="D76" s="58">
        <f>PRRAS!E86</f>
        <v>18</v>
      </c>
      <c r="E76" s="58">
        <v>0</v>
      </c>
      <c r="F76" s="58">
        <v>0</v>
      </c>
      <c r="G76" s="59">
        <f t="shared" si="2"/>
        <v>4.3499999999999996</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22</v>
      </c>
      <c r="D78" s="58">
        <f>PRRAS!E88</f>
        <v>13</v>
      </c>
      <c r="E78" s="58">
        <v>0</v>
      </c>
      <c r="F78" s="58">
        <v>0</v>
      </c>
      <c r="G78" s="59">
        <f t="shared" si="2"/>
        <v>3.6959999999999997</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5</v>
      </c>
      <c r="E80" s="58">
        <v>0</v>
      </c>
      <c r="F80" s="58">
        <v>0</v>
      </c>
      <c r="G80" s="59">
        <f t="shared" si="2"/>
        <v>0.79</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334362</v>
      </c>
      <c r="D106" s="58">
        <f>PRRAS!E116</f>
        <v>511721</v>
      </c>
      <c r="E106" s="58">
        <v>0</v>
      </c>
      <c r="F106" s="58">
        <v>0</v>
      </c>
      <c r="G106" s="59">
        <f t="shared" si="2"/>
        <v>142569.41999999998</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334362</v>
      </c>
      <c r="D112" s="58">
        <f>PRRAS!E122</f>
        <v>511721</v>
      </c>
      <c r="E112" s="58">
        <v>0</v>
      </c>
      <c r="F112" s="58">
        <v>0</v>
      </c>
      <c r="G112" s="59">
        <f t="shared" si="2"/>
        <v>150716.24400000001</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334362</v>
      </c>
      <c r="D117" s="58">
        <f>PRRAS!E127</f>
        <v>511721</v>
      </c>
      <c r="E117" s="58">
        <v>0</v>
      </c>
      <c r="F117" s="58">
        <v>0</v>
      </c>
      <c r="G117" s="59">
        <f t="shared" si="2"/>
        <v>157505.264</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29390</v>
      </c>
      <c r="D124" s="58">
        <f>PRRAS!E134</f>
        <v>226275</v>
      </c>
      <c r="E124" s="58">
        <v>0</v>
      </c>
      <c r="F124" s="58">
        <v>0</v>
      </c>
      <c r="G124" s="59">
        <f t="shared" si="2"/>
        <v>59278.62</v>
      </c>
      <c r="H124" s="59">
        <f t="shared" si="3"/>
        <v>0</v>
      </c>
      <c r="I124" s="60">
        <v>0</v>
      </c>
    </row>
    <row r="125" spans="1:9" x14ac:dyDescent="0.25">
      <c r="A125" s="57">
        <v>151</v>
      </c>
      <c r="B125" s="58">
        <f>PRRAS!C135</f>
        <v>124</v>
      </c>
      <c r="C125" s="58">
        <f>PRRAS!D135</f>
        <v>17290</v>
      </c>
      <c r="D125" s="58">
        <f>PRRAS!E135</f>
        <v>19392</v>
      </c>
      <c r="E125" s="58">
        <v>0</v>
      </c>
      <c r="F125" s="58">
        <v>0</v>
      </c>
      <c r="G125" s="59">
        <f t="shared" si="2"/>
        <v>6953.1760000000004</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17290</v>
      </c>
      <c r="D127" s="58">
        <f>PRRAS!E137</f>
        <v>19392</v>
      </c>
      <c r="E127" s="58">
        <v>0</v>
      </c>
      <c r="F127" s="58">
        <v>0</v>
      </c>
      <c r="G127" s="59">
        <f t="shared" si="2"/>
        <v>7065.3239999999996</v>
      </c>
      <c r="H127" s="59">
        <f t="shared" si="3"/>
        <v>0</v>
      </c>
      <c r="I127" s="60">
        <v>0</v>
      </c>
    </row>
    <row r="128" spans="1:9" x14ac:dyDescent="0.25">
      <c r="A128" s="57">
        <v>151</v>
      </c>
      <c r="B128" s="58">
        <f>PRRAS!C138</f>
        <v>127</v>
      </c>
      <c r="C128" s="58">
        <f>PRRAS!D138</f>
        <v>12100</v>
      </c>
      <c r="D128" s="58">
        <f>PRRAS!E138</f>
        <v>206883</v>
      </c>
      <c r="E128" s="58">
        <v>0</v>
      </c>
      <c r="F128" s="58">
        <v>0</v>
      </c>
      <c r="G128" s="59">
        <f t="shared" si="2"/>
        <v>54084.982000000004</v>
      </c>
      <c r="H128" s="59">
        <f t="shared" si="3"/>
        <v>0</v>
      </c>
      <c r="I128" s="60">
        <v>0</v>
      </c>
    </row>
    <row r="129" spans="1:9" x14ac:dyDescent="0.25">
      <c r="A129" s="57">
        <v>151</v>
      </c>
      <c r="B129" s="58">
        <f>PRRAS!C139</f>
        <v>128</v>
      </c>
      <c r="C129" s="58">
        <f>PRRAS!D139</f>
        <v>12100</v>
      </c>
      <c r="D129" s="58">
        <f>PRRAS!E139</f>
        <v>206883</v>
      </c>
      <c r="E129" s="58">
        <v>0</v>
      </c>
      <c r="F129" s="58">
        <v>0</v>
      </c>
      <c r="G129" s="59">
        <f t="shared" si="2"/>
        <v>54510.847999999998</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2413468</v>
      </c>
      <c r="D131" s="58">
        <f>PRRAS!E141</f>
        <v>2632524</v>
      </c>
      <c r="E131" s="58">
        <v>0</v>
      </c>
      <c r="F131" s="58">
        <v>0</v>
      </c>
      <c r="G131" s="59">
        <f t="shared" si="4"/>
        <v>998207.08000000007</v>
      </c>
      <c r="H131" s="59">
        <f t="shared" si="5"/>
        <v>0</v>
      </c>
      <c r="I131" s="60">
        <v>0</v>
      </c>
    </row>
    <row r="132" spans="1:9" x14ac:dyDescent="0.25">
      <c r="A132" s="57">
        <v>151</v>
      </c>
      <c r="B132" s="58">
        <f>PRRAS!C142</f>
        <v>131</v>
      </c>
      <c r="C132" s="58">
        <f>PRRAS!D142</f>
        <v>2413468</v>
      </c>
      <c r="D132" s="58">
        <f>PRRAS!E142</f>
        <v>2632524</v>
      </c>
      <c r="E132" s="58">
        <v>0</v>
      </c>
      <c r="F132" s="58">
        <v>0</v>
      </c>
      <c r="G132" s="59">
        <f t="shared" si="4"/>
        <v>1005885.596</v>
      </c>
      <c r="H132" s="59">
        <f t="shared" si="5"/>
        <v>0</v>
      </c>
      <c r="I132" s="60">
        <v>0</v>
      </c>
    </row>
    <row r="133" spans="1:9" x14ac:dyDescent="0.25">
      <c r="A133" s="57">
        <v>151</v>
      </c>
      <c r="B133" s="58">
        <f>PRRAS!C143</f>
        <v>132</v>
      </c>
      <c r="C133" s="58">
        <f>PRRAS!D143</f>
        <v>2327817</v>
      </c>
      <c r="D133" s="58">
        <f>PRRAS!E143</f>
        <v>2375722</v>
      </c>
      <c r="E133" s="58">
        <v>0</v>
      </c>
      <c r="F133" s="58">
        <v>0</v>
      </c>
      <c r="G133" s="59">
        <f t="shared" si="4"/>
        <v>934462.45200000005</v>
      </c>
      <c r="H133" s="59">
        <f t="shared" si="5"/>
        <v>0</v>
      </c>
      <c r="I133" s="60">
        <v>0</v>
      </c>
    </row>
    <row r="134" spans="1:9" x14ac:dyDescent="0.25">
      <c r="A134" s="57">
        <v>151</v>
      </c>
      <c r="B134" s="58">
        <f>PRRAS!C144</f>
        <v>133</v>
      </c>
      <c r="C134" s="58">
        <f>PRRAS!D144</f>
        <v>85651</v>
      </c>
      <c r="D134" s="58">
        <f>PRRAS!E144</f>
        <v>256802</v>
      </c>
      <c r="E134" s="58">
        <v>0</v>
      </c>
      <c r="F134" s="58">
        <v>0</v>
      </c>
      <c r="G134" s="59">
        <f t="shared" si="4"/>
        <v>79700.915000000008</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11110769</v>
      </c>
      <c r="D149" s="58">
        <f>PRRAS!E159</f>
        <v>11761868</v>
      </c>
      <c r="E149" s="58">
        <v>0</v>
      </c>
      <c r="F149" s="58">
        <v>0</v>
      </c>
      <c r="G149" s="59">
        <f t="shared" si="4"/>
        <v>5125906.7399999993</v>
      </c>
      <c r="H149" s="59">
        <f t="shared" si="5"/>
        <v>0</v>
      </c>
      <c r="I149" s="60">
        <v>0</v>
      </c>
    </row>
    <row r="150" spans="1:9" x14ac:dyDescent="0.25">
      <c r="A150" s="57">
        <v>151</v>
      </c>
      <c r="B150" s="58">
        <f>PRRAS!C160</f>
        <v>149</v>
      </c>
      <c r="C150" s="58">
        <f>PRRAS!D160</f>
        <v>9210161</v>
      </c>
      <c r="D150" s="58">
        <f>PRRAS!E160</f>
        <v>9464873</v>
      </c>
      <c r="E150" s="58">
        <v>0</v>
      </c>
      <c r="F150" s="58">
        <v>0</v>
      </c>
      <c r="G150" s="59">
        <f t="shared" si="4"/>
        <v>4192846.1429999997</v>
      </c>
      <c r="H150" s="59">
        <f t="shared" si="5"/>
        <v>0</v>
      </c>
      <c r="I150" s="60">
        <v>0</v>
      </c>
    </row>
    <row r="151" spans="1:9" x14ac:dyDescent="0.25">
      <c r="A151" s="57">
        <v>151</v>
      </c>
      <c r="B151" s="58">
        <f>PRRAS!C161</f>
        <v>150</v>
      </c>
      <c r="C151" s="58">
        <f>PRRAS!D161</f>
        <v>7579670</v>
      </c>
      <c r="D151" s="58">
        <f>PRRAS!E161</f>
        <v>7722203</v>
      </c>
      <c r="E151" s="58">
        <v>0</v>
      </c>
      <c r="F151" s="58">
        <v>0</v>
      </c>
      <c r="G151" s="59">
        <f t="shared" si="4"/>
        <v>3453611.4</v>
      </c>
      <c r="H151" s="59">
        <f t="shared" si="5"/>
        <v>0</v>
      </c>
      <c r="I151" s="60">
        <v>0</v>
      </c>
    </row>
    <row r="152" spans="1:9" x14ac:dyDescent="0.25">
      <c r="A152" s="57">
        <v>151</v>
      </c>
      <c r="B152" s="58">
        <f>PRRAS!C162</f>
        <v>151</v>
      </c>
      <c r="C152" s="58">
        <f>PRRAS!D162</f>
        <v>7432131</v>
      </c>
      <c r="D152" s="58">
        <f>PRRAS!E162</f>
        <v>7587739</v>
      </c>
      <c r="E152" s="58">
        <v>0</v>
      </c>
      <c r="F152" s="58">
        <v>0</v>
      </c>
      <c r="G152" s="59">
        <f t="shared" si="4"/>
        <v>3413748.9589999998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674</v>
      </c>
      <c r="D154" s="58">
        <f>PRRAS!E164</f>
        <v>12649</v>
      </c>
      <c r="E154" s="58">
        <v>0</v>
      </c>
      <c r="F154" s="58">
        <v>0</v>
      </c>
      <c r="G154" s="59">
        <f t="shared" si="4"/>
        <v>3973.7159999999999</v>
      </c>
      <c r="H154" s="59">
        <f t="shared" si="5"/>
        <v>0</v>
      </c>
      <c r="I154" s="60">
        <v>0</v>
      </c>
    </row>
    <row r="155" spans="1:9" x14ac:dyDescent="0.25">
      <c r="A155" s="57">
        <v>151</v>
      </c>
      <c r="B155" s="58">
        <f>PRRAS!C165</f>
        <v>154</v>
      </c>
      <c r="C155" s="58">
        <f>PRRAS!D165</f>
        <v>146865</v>
      </c>
      <c r="D155" s="58">
        <f>PRRAS!E165</f>
        <v>121815</v>
      </c>
      <c r="E155" s="58">
        <v>0</v>
      </c>
      <c r="F155" s="58">
        <v>0</v>
      </c>
      <c r="G155" s="59">
        <f t="shared" si="4"/>
        <v>60136.229999999996</v>
      </c>
      <c r="H155" s="59">
        <f t="shared" si="5"/>
        <v>0</v>
      </c>
      <c r="I155" s="60">
        <v>0</v>
      </c>
    </row>
    <row r="156" spans="1:9" x14ac:dyDescent="0.25">
      <c r="A156" s="57">
        <v>151</v>
      </c>
      <c r="B156" s="58">
        <f>PRRAS!C166</f>
        <v>155</v>
      </c>
      <c r="C156" s="58">
        <f>PRRAS!D166</f>
        <v>326787</v>
      </c>
      <c r="D156" s="58">
        <f>PRRAS!E166</f>
        <v>420062</v>
      </c>
      <c r="E156" s="58">
        <v>0</v>
      </c>
      <c r="F156" s="58">
        <v>0</v>
      </c>
      <c r="G156" s="59">
        <f t="shared" si="4"/>
        <v>180871.20499999999</v>
      </c>
      <c r="H156" s="59">
        <f t="shared" si="5"/>
        <v>0</v>
      </c>
      <c r="I156" s="60">
        <v>0</v>
      </c>
    </row>
    <row r="157" spans="1:9" x14ac:dyDescent="0.25">
      <c r="A157" s="57">
        <v>151</v>
      </c>
      <c r="B157" s="58">
        <f>PRRAS!C167</f>
        <v>156</v>
      </c>
      <c r="C157" s="58">
        <f>PRRAS!D167</f>
        <v>1303704</v>
      </c>
      <c r="D157" s="58">
        <f>PRRAS!E167</f>
        <v>1322608</v>
      </c>
      <c r="E157" s="58">
        <v>0</v>
      </c>
      <c r="F157" s="58">
        <v>0</v>
      </c>
      <c r="G157" s="59">
        <f t="shared" si="4"/>
        <v>616031.52</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1174850</v>
      </c>
      <c r="D159" s="58">
        <f>PRRAS!E169</f>
        <v>1192334</v>
      </c>
      <c r="E159" s="58">
        <v>0</v>
      </c>
      <c r="F159" s="58">
        <v>0</v>
      </c>
      <c r="G159" s="59">
        <f t="shared" si="4"/>
        <v>562403.84400000004</v>
      </c>
      <c r="H159" s="59">
        <f t="shared" si="5"/>
        <v>0</v>
      </c>
      <c r="I159" s="60">
        <v>0</v>
      </c>
    </row>
    <row r="160" spans="1:9" x14ac:dyDescent="0.25">
      <c r="A160" s="57">
        <v>151</v>
      </c>
      <c r="B160" s="58">
        <f>PRRAS!C170</f>
        <v>159</v>
      </c>
      <c r="C160" s="58">
        <f>PRRAS!D170</f>
        <v>128854</v>
      </c>
      <c r="D160" s="58">
        <f>PRRAS!E170</f>
        <v>130274</v>
      </c>
      <c r="E160" s="58">
        <v>0</v>
      </c>
      <c r="F160" s="58">
        <v>0</v>
      </c>
      <c r="G160" s="59">
        <f t="shared" si="4"/>
        <v>61914.917999999998</v>
      </c>
      <c r="H160" s="59">
        <f t="shared" si="5"/>
        <v>0</v>
      </c>
      <c r="I160" s="60">
        <v>0</v>
      </c>
    </row>
    <row r="161" spans="1:9" x14ac:dyDescent="0.25">
      <c r="A161" s="57">
        <v>151</v>
      </c>
      <c r="B161" s="58">
        <f>PRRAS!C171</f>
        <v>160</v>
      </c>
      <c r="C161" s="58">
        <f>PRRAS!D171</f>
        <v>1888213</v>
      </c>
      <c r="D161" s="58">
        <f>PRRAS!E171</f>
        <v>2288209</v>
      </c>
      <c r="E161" s="58">
        <v>0</v>
      </c>
      <c r="F161" s="58">
        <v>0</v>
      </c>
      <c r="G161" s="59">
        <f t="shared" si="4"/>
        <v>1034340.9600000001</v>
      </c>
      <c r="H161" s="59">
        <f t="shared" si="5"/>
        <v>0</v>
      </c>
      <c r="I161" s="60">
        <v>0</v>
      </c>
    </row>
    <row r="162" spans="1:9" x14ac:dyDescent="0.25">
      <c r="A162" s="57">
        <v>151</v>
      </c>
      <c r="B162" s="58">
        <f>PRRAS!C172</f>
        <v>161</v>
      </c>
      <c r="C162" s="58">
        <f>PRRAS!D172</f>
        <v>231663</v>
      </c>
      <c r="D162" s="58">
        <f>PRRAS!E172</f>
        <v>268586</v>
      </c>
      <c r="E162" s="58">
        <v>0</v>
      </c>
      <c r="F162" s="58">
        <v>0</v>
      </c>
      <c r="G162" s="59">
        <f t="shared" si="4"/>
        <v>123782.435</v>
      </c>
      <c r="H162" s="59">
        <f t="shared" si="5"/>
        <v>0</v>
      </c>
      <c r="I162" s="60">
        <v>0</v>
      </c>
    </row>
    <row r="163" spans="1:9" x14ac:dyDescent="0.25">
      <c r="A163" s="57">
        <v>151</v>
      </c>
      <c r="B163" s="58">
        <f>PRRAS!C173</f>
        <v>162</v>
      </c>
      <c r="C163" s="58">
        <f>PRRAS!D173</f>
        <v>50988</v>
      </c>
      <c r="D163" s="58">
        <f>PRRAS!E173</f>
        <v>50443</v>
      </c>
      <c r="E163" s="58">
        <v>0</v>
      </c>
      <c r="F163" s="58">
        <v>0</v>
      </c>
      <c r="G163" s="59">
        <f t="shared" si="4"/>
        <v>24603.588</v>
      </c>
      <c r="H163" s="59">
        <f t="shared" si="5"/>
        <v>0</v>
      </c>
      <c r="I163" s="60">
        <v>0</v>
      </c>
    </row>
    <row r="164" spans="1:9" x14ac:dyDescent="0.25">
      <c r="A164" s="57">
        <v>151</v>
      </c>
      <c r="B164" s="58">
        <f>PRRAS!C174</f>
        <v>163</v>
      </c>
      <c r="C164" s="58">
        <f>PRRAS!D174</f>
        <v>177277</v>
      </c>
      <c r="D164" s="58">
        <f>PRRAS!E174</f>
        <v>207040</v>
      </c>
      <c r="E164" s="58">
        <v>0</v>
      </c>
      <c r="F164" s="58">
        <v>0</v>
      </c>
      <c r="G164" s="59">
        <f t="shared" si="4"/>
        <v>96391.191000000006</v>
      </c>
      <c r="H164" s="59">
        <f t="shared" si="5"/>
        <v>0</v>
      </c>
      <c r="I164" s="60">
        <v>0</v>
      </c>
    </row>
    <row r="165" spans="1:9" x14ac:dyDescent="0.25">
      <c r="A165" s="57">
        <v>151</v>
      </c>
      <c r="B165" s="58">
        <f>PRRAS!C175</f>
        <v>164</v>
      </c>
      <c r="C165" s="58">
        <f>PRRAS!D175</f>
        <v>3398</v>
      </c>
      <c r="D165" s="58">
        <f>PRRAS!E175</f>
        <v>11103</v>
      </c>
      <c r="E165" s="58">
        <v>0</v>
      </c>
      <c r="F165" s="58">
        <v>0</v>
      </c>
      <c r="G165" s="59">
        <f t="shared" si="4"/>
        <v>4199.0560000000005</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906484</v>
      </c>
      <c r="D167" s="58">
        <f>PRRAS!E177</f>
        <v>1067054</v>
      </c>
      <c r="E167" s="58">
        <v>0</v>
      </c>
      <c r="F167" s="58">
        <v>0</v>
      </c>
      <c r="G167" s="59">
        <f t="shared" si="4"/>
        <v>504738.27200000006</v>
      </c>
      <c r="H167" s="59">
        <f t="shared" si="5"/>
        <v>0</v>
      </c>
      <c r="I167" s="60">
        <v>0</v>
      </c>
    </row>
    <row r="168" spans="1:9" x14ac:dyDescent="0.25">
      <c r="A168" s="57">
        <v>151</v>
      </c>
      <c r="B168" s="58">
        <f>PRRAS!C178</f>
        <v>167</v>
      </c>
      <c r="C168" s="58">
        <f>PRRAS!D178</f>
        <v>419419</v>
      </c>
      <c r="D168" s="58">
        <f>PRRAS!E178</f>
        <v>423509</v>
      </c>
      <c r="E168" s="58">
        <v>0</v>
      </c>
      <c r="F168" s="58">
        <v>0</v>
      </c>
      <c r="G168" s="59">
        <f t="shared" si="4"/>
        <v>211494.97900000002</v>
      </c>
      <c r="H168" s="59">
        <f t="shared" si="5"/>
        <v>0</v>
      </c>
      <c r="I168" s="60">
        <v>0</v>
      </c>
    </row>
    <row r="169" spans="1:9" x14ac:dyDescent="0.25">
      <c r="A169" s="57">
        <v>151</v>
      </c>
      <c r="B169" s="58">
        <f>PRRAS!C179</f>
        <v>168</v>
      </c>
      <c r="C169" s="58">
        <f>PRRAS!D179</f>
        <v>256070</v>
      </c>
      <c r="D169" s="58">
        <f>PRRAS!E179</f>
        <v>352853</v>
      </c>
      <c r="E169" s="58">
        <v>0</v>
      </c>
      <c r="F169" s="58">
        <v>0</v>
      </c>
      <c r="G169" s="59">
        <f t="shared" si="4"/>
        <v>161578.36800000002</v>
      </c>
      <c r="H169" s="59">
        <f t="shared" si="5"/>
        <v>0</v>
      </c>
      <c r="I169" s="60">
        <v>0</v>
      </c>
    </row>
    <row r="170" spans="1:9" x14ac:dyDescent="0.25">
      <c r="A170" s="57">
        <v>151</v>
      </c>
      <c r="B170" s="58">
        <f>PRRAS!C180</f>
        <v>169</v>
      </c>
      <c r="C170" s="58">
        <f>PRRAS!D180</f>
        <v>176410</v>
      </c>
      <c r="D170" s="58">
        <f>PRRAS!E180</f>
        <v>222226</v>
      </c>
      <c r="E170" s="58">
        <v>0</v>
      </c>
      <c r="F170" s="58">
        <v>0</v>
      </c>
      <c r="G170" s="59">
        <f t="shared" si="4"/>
        <v>104925.678</v>
      </c>
      <c r="H170" s="59">
        <f t="shared" si="5"/>
        <v>0</v>
      </c>
      <c r="I170" s="60">
        <v>0</v>
      </c>
    </row>
    <row r="171" spans="1:9" x14ac:dyDescent="0.25">
      <c r="A171" s="57">
        <v>151</v>
      </c>
      <c r="B171" s="58">
        <f>PRRAS!C181</f>
        <v>170</v>
      </c>
      <c r="C171" s="58">
        <f>PRRAS!D181</f>
        <v>41696</v>
      </c>
      <c r="D171" s="58">
        <f>PRRAS!E181</f>
        <v>48433</v>
      </c>
      <c r="E171" s="58">
        <v>0</v>
      </c>
      <c r="F171" s="58">
        <v>0</v>
      </c>
      <c r="G171" s="59">
        <f t="shared" si="4"/>
        <v>23555.54</v>
      </c>
      <c r="H171" s="59">
        <f t="shared" si="5"/>
        <v>0</v>
      </c>
      <c r="I171" s="60">
        <v>0</v>
      </c>
    </row>
    <row r="172" spans="1:9" x14ac:dyDescent="0.25">
      <c r="A172" s="57">
        <v>151</v>
      </c>
      <c r="B172" s="58">
        <f>PRRAS!C182</f>
        <v>171</v>
      </c>
      <c r="C172" s="58">
        <f>PRRAS!D182</f>
        <v>12889</v>
      </c>
      <c r="D172" s="58">
        <f>PRRAS!E182</f>
        <v>14124</v>
      </c>
      <c r="E172" s="58">
        <v>0</v>
      </c>
      <c r="F172" s="58">
        <v>0</v>
      </c>
      <c r="G172" s="59">
        <f t="shared" si="4"/>
        <v>7034.4270000000006</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5909</v>
      </c>
      <c r="E174" s="58">
        <v>0</v>
      </c>
      <c r="F174" s="58">
        <v>0</v>
      </c>
      <c r="G174" s="59">
        <f t="shared" si="4"/>
        <v>2044.5139999999999</v>
      </c>
      <c r="H174" s="59">
        <f t="shared" si="5"/>
        <v>0</v>
      </c>
      <c r="I174" s="60">
        <v>0</v>
      </c>
    </row>
    <row r="175" spans="1:9" x14ac:dyDescent="0.25">
      <c r="A175" s="57">
        <v>151</v>
      </c>
      <c r="B175" s="58">
        <f>PRRAS!C185</f>
        <v>174</v>
      </c>
      <c r="C175" s="58">
        <f>PRRAS!D185</f>
        <v>652252</v>
      </c>
      <c r="D175" s="58">
        <f>PRRAS!E185</f>
        <v>822008</v>
      </c>
      <c r="E175" s="58">
        <v>0</v>
      </c>
      <c r="F175" s="58">
        <v>0</v>
      </c>
      <c r="G175" s="59">
        <f t="shared" si="4"/>
        <v>399550.63199999998</v>
      </c>
      <c r="H175" s="59">
        <f t="shared" si="5"/>
        <v>0</v>
      </c>
      <c r="I175" s="60">
        <v>0</v>
      </c>
    </row>
    <row r="176" spans="1:9" x14ac:dyDescent="0.25">
      <c r="A176" s="57">
        <v>151</v>
      </c>
      <c r="B176" s="58">
        <f>PRRAS!C186</f>
        <v>175</v>
      </c>
      <c r="C176" s="58">
        <f>PRRAS!D186</f>
        <v>42890</v>
      </c>
      <c r="D176" s="58">
        <f>PRRAS!E186</f>
        <v>30640</v>
      </c>
      <c r="E176" s="58">
        <v>0</v>
      </c>
      <c r="F176" s="58">
        <v>0</v>
      </c>
      <c r="G176" s="59">
        <f t="shared" si="4"/>
        <v>18229.75</v>
      </c>
      <c r="H176" s="59">
        <f t="shared" si="5"/>
        <v>0</v>
      </c>
      <c r="I176" s="60">
        <v>0</v>
      </c>
    </row>
    <row r="177" spans="1:9" x14ac:dyDescent="0.25">
      <c r="A177" s="57">
        <v>151</v>
      </c>
      <c r="B177" s="58">
        <f>PRRAS!C187</f>
        <v>176</v>
      </c>
      <c r="C177" s="58">
        <f>PRRAS!D187</f>
        <v>228309</v>
      </c>
      <c r="D177" s="58">
        <f>PRRAS!E187</f>
        <v>368384</v>
      </c>
      <c r="E177" s="58">
        <v>0</v>
      </c>
      <c r="F177" s="58">
        <v>0</v>
      </c>
      <c r="G177" s="59">
        <f t="shared" si="4"/>
        <v>169853.552</v>
      </c>
      <c r="H177" s="59">
        <f t="shared" si="5"/>
        <v>0</v>
      </c>
      <c r="I177" s="60">
        <v>0</v>
      </c>
    </row>
    <row r="178" spans="1:9" x14ac:dyDescent="0.25">
      <c r="A178" s="57">
        <v>151</v>
      </c>
      <c r="B178" s="58">
        <f>PRRAS!C188</f>
        <v>177</v>
      </c>
      <c r="C178" s="58">
        <f>PRRAS!D188</f>
        <v>925</v>
      </c>
      <c r="D178" s="58">
        <f>PRRAS!E188</f>
        <v>0</v>
      </c>
      <c r="E178" s="58">
        <v>0</v>
      </c>
      <c r="F178" s="58">
        <v>0</v>
      </c>
      <c r="G178" s="59">
        <f t="shared" si="4"/>
        <v>163.72499999999999</v>
      </c>
      <c r="H178" s="59">
        <f t="shared" si="5"/>
        <v>0</v>
      </c>
      <c r="I178" s="60">
        <v>0</v>
      </c>
    </row>
    <row r="179" spans="1:9" x14ac:dyDescent="0.25">
      <c r="A179" s="57">
        <v>151</v>
      </c>
      <c r="B179" s="58">
        <f>PRRAS!C189</f>
        <v>178</v>
      </c>
      <c r="C179" s="58">
        <f>PRRAS!D189</f>
        <v>133727</v>
      </c>
      <c r="D179" s="58">
        <f>PRRAS!E189</f>
        <v>197951</v>
      </c>
      <c r="E179" s="58">
        <v>0</v>
      </c>
      <c r="F179" s="58">
        <v>0</v>
      </c>
      <c r="G179" s="59">
        <f t="shared" si="4"/>
        <v>94273.962</v>
      </c>
      <c r="H179" s="59">
        <f t="shared" si="5"/>
        <v>0</v>
      </c>
      <c r="I179" s="60">
        <v>0</v>
      </c>
    </row>
    <row r="180" spans="1:9" x14ac:dyDescent="0.25">
      <c r="A180" s="57">
        <v>151</v>
      </c>
      <c r="B180" s="58">
        <f>PRRAS!C190</f>
        <v>179</v>
      </c>
      <c r="C180" s="58">
        <f>PRRAS!D190</f>
        <v>2231</v>
      </c>
      <c r="D180" s="58">
        <f>PRRAS!E190</f>
        <v>0</v>
      </c>
      <c r="E180" s="58">
        <v>0</v>
      </c>
      <c r="F180" s="58">
        <v>0</v>
      </c>
      <c r="G180" s="59">
        <f t="shared" si="4"/>
        <v>399.34899999999999</v>
      </c>
      <c r="H180" s="59">
        <f t="shared" si="5"/>
        <v>0</v>
      </c>
      <c r="I180" s="60">
        <v>0</v>
      </c>
    </row>
    <row r="181" spans="1:9" x14ac:dyDescent="0.25">
      <c r="A181" s="57">
        <v>151</v>
      </c>
      <c r="B181" s="58">
        <f>PRRAS!C191</f>
        <v>180</v>
      </c>
      <c r="C181" s="58">
        <f>PRRAS!D191</f>
        <v>50205</v>
      </c>
      <c r="D181" s="58">
        <f>PRRAS!E191</f>
        <v>39330</v>
      </c>
      <c r="E181" s="58">
        <v>0</v>
      </c>
      <c r="F181" s="58">
        <v>0</v>
      </c>
      <c r="G181" s="59">
        <f t="shared" si="4"/>
        <v>23195.7</v>
      </c>
      <c r="H181" s="59">
        <f t="shared" si="5"/>
        <v>0</v>
      </c>
      <c r="I181" s="60">
        <v>0</v>
      </c>
    </row>
    <row r="182" spans="1:9" x14ac:dyDescent="0.25">
      <c r="A182" s="57">
        <v>151</v>
      </c>
      <c r="B182" s="58">
        <f>PRRAS!C192</f>
        <v>181</v>
      </c>
      <c r="C182" s="58">
        <f>PRRAS!D192</f>
        <v>124413</v>
      </c>
      <c r="D182" s="58">
        <f>PRRAS!E192</f>
        <v>122416</v>
      </c>
      <c r="E182" s="58">
        <v>0</v>
      </c>
      <c r="F182" s="58">
        <v>0</v>
      </c>
      <c r="G182" s="59">
        <f t="shared" si="4"/>
        <v>66833.345000000001</v>
      </c>
      <c r="H182" s="59">
        <f t="shared" si="5"/>
        <v>0</v>
      </c>
      <c r="I182" s="60">
        <v>0</v>
      </c>
    </row>
    <row r="183" spans="1:9" x14ac:dyDescent="0.25">
      <c r="A183" s="57">
        <v>151</v>
      </c>
      <c r="B183" s="58">
        <f>PRRAS!C193</f>
        <v>182</v>
      </c>
      <c r="C183" s="58">
        <f>PRRAS!D193</f>
        <v>8175</v>
      </c>
      <c r="D183" s="58">
        <f>PRRAS!E193</f>
        <v>8800</v>
      </c>
      <c r="E183" s="58">
        <v>0</v>
      </c>
      <c r="F183" s="58">
        <v>0</v>
      </c>
      <c r="G183" s="59">
        <f t="shared" si="4"/>
        <v>4691.05</v>
      </c>
      <c r="H183" s="59">
        <f t="shared" si="5"/>
        <v>0</v>
      </c>
      <c r="I183" s="60">
        <v>0</v>
      </c>
    </row>
    <row r="184" spans="1:9" x14ac:dyDescent="0.25">
      <c r="A184" s="57">
        <v>151</v>
      </c>
      <c r="B184" s="58">
        <f>PRRAS!C194</f>
        <v>183</v>
      </c>
      <c r="C184" s="58">
        <f>PRRAS!D194</f>
        <v>61377</v>
      </c>
      <c r="D184" s="58">
        <f>PRRAS!E194</f>
        <v>54487</v>
      </c>
      <c r="E184" s="58">
        <v>0</v>
      </c>
      <c r="F184" s="58">
        <v>0</v>
      </c>
      <c r="G184" s="59">
        <f t="shared" si="4"/>
        <v>31174.233</v>
      </c>
      <c r="H184" s="59">
        <f t="shared" si="5"/>
        <v>0</v>
      </c>
      <c r="I184" s="60">
        <v>0</v>
      </c>
    </row>
    <row r="185" spans="1:9" x14ac:dyDescent="0.25">
      <c r="A185" s="57">
        <v>151</v>
      </c>
      <c r="B185" s="58">
        <f>PRRAS!C195</f>
        <v>184</v>
      </c>
      <c r="C185" s="58">
        <f>PRRAS!D195</f>
        <v>15605</v>
      </c>
      <c r="D185" s="58">
        <f>PRRAS!E195</f>
        <v>43562</v>
      </c>
      <c r="E185" s="58">
        <v>0</v>
      </c>
      <c r="F185" s="58">
        <v>0</v>
      </c>
      <c r="G185" s="59">
        <f t="shared" si="4"/>
        <v>18902.135999999999</v>
      </c>
      <c r="H185" s="59">
        <f t="shared" si="5"/>
        <v>0</v>
      </c>
      <c r="I185" s="60">
        <v>0</v>
      </c>
    </row>
    <row r="186" spans="1:9" x14ac:dyDescent="0.25">
      <c r="A186" s="57">
        <v>151</v>
      </c>
      <c r="B186" s="58">
        <f>PRRAS!C196</f>
        <v>185</v>
      </c>
      <c r="C186" s="58">
        <f>PRRAS!D196</f>
        <v>82209</v>
      </c>
      <c r="D186" s="58">
        <f>PRRAS!E196</f>
        <v>86999</v>
      </c>
      <c r="E186" s="58">
        <v>0</v>
      </c>
      <c r="F186" s="58">
        <v>0</v>
      </c>
      <c r="G186" s="59">
        <f t="shared" si="4"/>
        <v>47398.294999999998</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38731</v>
      </c>
      <c r="D188" s="58">
        <f>PRRAS!E198</f>
        <v>44369</v>
      </c>
      <c r="E188" s="58">
        <v>0</v>
      </c>
      <c r="F188" s="58">
        <v>0</v>
      </c>
      <c r="G188" s="59">
        <f t="shared" si="4"/>
        <v>23836.703000000001</v>
      </c>
      <c r="H188" s="59">
        <f t="shared" si="5"/>
        <v>0</v>
      </c>
      <c r="I188" s="60">
        <v>0</v>
      </c>
    </row>
    <row r="189" spans="1:9" x14ac:dyDescent="0.25">
      <c r="A189" s="57">
        <v>151</v>
      </c>
      <c r="B189" s="58">
        <f>PRRAS!C199</f>
        <v>188</v>
      </c>
      <c r="C189" s="58">
        <f>PRRAS!D199</f>
        <v>11367</v>
      </c>
      <c r="D189" s="58">
        <f>PRRAS!E199</f>
        <v>9367</v>
      </c>
      <c r="E189" s="58">
        <v>0</v>
      </c>
      <c r="F189" s="58">
        <v>0</v>
      </c>
      <c r="G189" s="59">
        <f t="shared" si="4"/>
        <v>5658.9880000000003</v>
      </c>
      <c r="H189" s="59">
        <f t="shared" si="5"/>
        <v>0</v>
      </c>
      <c r="I189" s="60">
        <v>0</v>
      </c>
    </row>
    <row r="190" spans="1:9" x14ac:dyDescent="0.25">
      <c r="A190" s="57">
        <v>151</v>
      </c>
      <c r="B190" s="58">
        <f>PRRAS!C200</f>
        <v>189</v>
      </c>
      <c r="C190" s="58">
        <f>PRRAS!D200</f>
        <v>1080</v>
      </c>
      <c r="D190" s="58">
        <f>PRRAS!E200</f>
        <v>1080</v>
      </c>
      <c r="E190" s="58">
        <v>0</v>
      </c>
      <c r="F190" s="58">
        <v>0</v>
      </c>
      <c r="G190" s="59">
        <f t="shared" si="4"/>
        <v>612.36</v>
      </c>
      <c r="H190" s="59">
        <f t="shared" si="5"/>
        <v>0</v>
      </c>
      <c r="I190" s="60">
        <v>0</v>
      </c>
    </row>
    <row r="191" spans="1:9" x14ac:dyDescent="0.25">
      <c r="A191" s="57">
        <v>151</v>
      </c>
      <c r="B191" s="58">
        <f>PRRAS!C201</f>
        <v>190</v>
      </c>
      <c r="C191" s="58">
        <f>PRRAS!D201</f>
        <v>25944</v>
      </c>
      <c r="D191" s="58">
        <f>PRRAS!E201</f>
        <v>23863</v>
      </c>
      <c r="E191" s="58">
        <v>0</v>
      </c>
      <c r="F191" s="58">
        <v>0</v>
      </c>
      <c r="G191" s="59">
        <f t="shared" si="4"/>
        <v>13997.3</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5087</v>
      </c>
      <c r="D193" s="58">
        <f>PRRAS!E203</f>
        <v>8320</v>
      </c>
      <c r="E193" s="58">
        <v>0</v>
      </c>
      <c r="F193" s="58">
        <v>0</v>
      </c>
      <c r="G193" s="59">
        <f t="shared" si="4"/>
        <v>4171.5839999999998</v>
      </c>
      <c r="H193" s="59">
        <f t="shared" si="5"/>
        <v>0</v>
      </c>
      <c r="I193" s="60">
        <v>0</v>
      </c>
    </row>
    <row r="194" spans="1:9" x14ac:dyDescent="0.25">
      <c r="A194" s="57">
        <v>151</v>
      </c>
      <c r="B194" s="58">
        <f>PRRAS!C204</f>
        <v>193</v>
      </c>
      <c r="C194" s="58">
        <f>PRRAS!D204</f>
        <v>4292</v>
      </c>
      <c r="D194" s="58">
        <f>PRRAS!E204</f>
        <v>5786</v>
      </c>
      <c r="E194" s="58">
        <v>0</v>
      </c>
      <c r="F194" s="58">
        <v>0</v>
      </c>
      <c r="G194" s="59">
        <f t="shared" ref="G194:G257" si="6">(B194/1000)*(C194*1+D194*2)</f>
        <v>3061.752</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4292</v>
      </c>
      <c r="D208" s="58">
        <f>PRRAS!E218</f>
        <v>5786</v>
      </c>
      <c r="E208" s="58">
        <v>0</v>
      </c>
      <c r="F208" s="58">
        <v>0</v>
      </c>
      <c r="G208" s="59">
        <f t="shared" si="6"/>
        <v>3283.848</v>
      </c>
      <c r="H208" s="59">
        <f t="shared" si="7"/>
        <v>0</v>
      </c>
      <c r="I208" s="60">
        <v>0</v>
      </c>
    </row>
    <row r="209" spans="1:9" x14ac:dyDescent="0.25">
      <c r="A209" s="57">
        <v>151</v>
      </c>
      <c r="B209" s="58">
        <f>PRRAS!C219</f>
        <v>208</v>
      </c>
      <c r="C209" s="58">
        <f>PRRAS!D219</f>
        <v>4258</v>
      </c>
      <c r="D209" s="58">
        <f>PRRAS!E219</f>
        <v>4537</v>
      </c>
      <c r="E209" s="58">
        <v>0</v>
      </c>
      <c r="F209" s="58">
        <v>0</v>
      </c>
      <c r="G209" s="59">
        <f t="shared" si="6"/>
        <v>2773.056</v>
      </c>
      <c r="H209" s="59">
        <f t="shared" si="7"/>
        <v>0</v>
      </c>
      <c r="I209" s="60">
        <v>0</v>
      </c>
    </row>
    <row r="210" spans="1:9" x14ac:dyDescent="0.25">
      <c r="A210" s="57">
        <v>151</v>
      </c>
      <c r="B210" s="58">
        <f>PRRAS!C220</f>
        <v>209</v>
      </c>
      <c r="C210" s="58">
        <f>PRRAS!D220</f>
        <v>0</v>
      </c>
      <c r="D210" s="58">
        <f>PRRAS!E220</f>
        <v>1249</v>
      </c>
      <c r="E210" s="58">
        <v>0</v>
      </c>
      <c r="F210" s="58">
        <v>0</v>
      </c>
      <c r="G210" s="59">
        <f t="shared" si="6"/>
        <v>522.08199999999999</v>
      </c>
      <c r="H210" s="59">
        <f t="shared" si="7"/>
        <v>0</v>
      </c>
      <c r="I210" s="60">
        <v>0</v>
      </c>
    </row>
    <row r="211" spans="1:9" x14ac:dyDescent="0.25">
      <c r="A211" s="57">
        <v>151</v>
      </c>
      <c r="B211" s="58">
        <f>PRRAS!C221</f>
        <v>210</v>
      </c>
      <c r="C211" s="58">
        <f>PRRAS!D221</f>
        <v>34</v>
      </c>
      <c r="D211" s="58">
        <f>PRRAS!E221</f>
        <v>0</v>
      </c>
      <c r="E211" s="58">
        <v>0</v>
      </c>
      <c r="F211" s="58">
        <v>0</v>
      </c>
      <c r="G211" s="59">
        <f t="shared" si="6"/>
        <v>7.14</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8103</v>
      </c>
      <c r="D247" s="58">
        <f>PRRAS!E257</f>
        <v>3000</v>
      </c>
      <c r="E247" s="58">
        <v>0</v>
      </c>
      <c r="F247" s="58">
        <v>0</v>
      </c>
      <c r="G247" s="59">
        <f t="shared" si="6"/>
        <v>3469.3379999999997</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8103</v>
      </c>
      <c r="D254" s="58">
        <f>PRRAS!E264</f>
        <v>3000</v>
      </c>
      <c r="E254" s="58">
        <v>0</v>
      </c>
      <c r="F254" s="58">
        <v>0</v>
      </c>
      <c r="G254" s="59">
        <f t="shared" si="6"/>
        <v>3568.0590000000002</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8103</v>
      </c>
      <c r="D256" s="58">
        <f>PRRAS!E266</f>
        <v>3000</v>
      </c>
      <c r="E256" s="58">
        <v>0</v>
      </c>
      <c r="F256" s="58">
        <v>0</v>
      </c>
      <c r="G256" s="59">
        <f t="shared" si="6"/>
        <v>3596.2649999999999</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11110769</v>
      </c>
      <c r="D282" s="58">
        <f>PRRAS!E292</f>
        <v>11761868</v>
      </c>
      <c r="E282" s="58">
        <v>0</v>
      </c>
      <c r="F282" s="58">
        <v>0</v>
      </c>
      <c r="G282" s="59">
        <f t="shared" si="8"/>
        <v>9732295.9050000012</v>
      </c>
      <c r="H282" s="59">
        <f t="shared" si="9"/>
        <v>0</v>
      </c>
      <c r="I282" s="60">
        <v>0</v>
      </c>
    </row>
    <row r="283" spans="1:9" x14ac:dyDescent="0.25">
      <c r="A283" s="57">
        <v>151</v>
      </c>
      <c r="B283" s="58">
        <f>PRRAS!C293</f>
        <v>282</v>
      </c>
      <c r="C283" s="58">
        <f>PRRAS!D293</f>
        <v>120762</v>
      </c>
      <c r="D283" s="58">
        <f>PRRAS!E293</f>
        <v>495986</v>
      </c>
      <c r="E283" s="58">
        <v>0</v>
      </c>
      <c r="F283" s="58">
        <v>0</v>
      </c>
      <c r="G283" s="59">
        <f t="shared" si="8"/>
        <v>313790.98799999995</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70239</v>
      </c>
      <c r="D285" s="58">
        <f>PRRAS!E295</f>
        <v>107940</v>
      </c>
      <c r="E285" s="58">
        <v>0</v>
      </c>
      <c r="F285" s="58">
        <v>0</v>
      </c>
      <c r="G285" s="59">
        <f t="shared" si="8"/>
        <v>81257.795999999988</v>
      </c>
      <c r="H285" s="59">
        <f t="shared" si="9"/>
        <v>0</v>
      </c>
      <c r="I285" s="60">
        <v>0</v>
      </c>
    </row>
    <row r="286" spans="1:9" x14ac:dyDescent="0.25">
      <c r="A286" s="57">
        <v>151</v>
      </c>
      <c r="B286" s="58">
        <f>PRRAS!C296</f>
        <v>285</v>
      </c>
      <c r="C286" s="58">
        <f>PRRAS!D296</f>
        <v>0</v>
      </c>
      <c r="D286" s="58">
        <f>PRRAS!E296</f>
        <v>7709</v>
      </c>
      <c r="E286" s="58">
        <v>0</v>
      </c>
      <c r="F286" s="58">
        <v>0</v>
      </c>
      <c r="G286" s="59">
        <f t="shared" si="8"/>
        <v>4394.1299999999992</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2520</v>
      </c>
      <c r="D288" s="58">
        <f>PRRAS!E298</f>
        <v>4450</v>
      </c>
      <c r="E288" s="58">
        <v>0</v>
      </c>
      <c r="F288" s="58">
        <v>0</v>
      </c>
      <c r="G288" s="59">
        <f t="shared" si="8"/>
        <v>3277.54</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2591</v>
      </c>
      <c r="D290" s="58">
        <f>PRRAS!E301</f>
        <v>2871</v>
      </c>
      <c r="E290" s="58">
        <v>0</v>
      </c>
      <c r="F290" s="58">
        <v>0</v>
      </c>
      <c r="G290" s="59">
        <f t="shared" si="8"/>
        <v>2408.2369999999996</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2591</v>
      </c>
      <c r="D303" s="58">
        <f>PRRAS!E314</f>
        <v>2871</v>
      </c>
      <c r="E303" s="58">
        <v>0</v>
      </c>
      <c r="F303" s="58">
        <v>0</v>
      </c>
      <c r="G303" s="59">
        <f t="shared" si="8"/>
        <v>2516.5659999999998</v>
      </c>
      <c r="H303" s="59">
        <f t="shared" si="9"/>
        <v>0</v>
      </c>
      <c r="I303" s="60">
        <v>0</v>
      </c>
    </row>
    <row r="304" spans="1:9" x14ac:dyDescent="0.25">
      <c r="A304" s="57">
        <v>151</v>
      </c>
      <c r="B304" s="58">
        <f>PRRAS!C315</f>
        <v>303</v>
      </c>
      <c r="C304" s="58">
        <f>PRRAS!D315</f>
        <v>2591</v>
      </c>
      <c r="D304" s="58">
        <f>PRRAS!E315</f>
        <v>2871</v>
      </c>
      <c r="E304" s="58">
        <v>0</v>
      </c>
      <c r="F304" s="58">
        <v>0</v>
      </c>
      <c r="G304" s="59">
        <f t="shared" si="8"/>
        <v>2524.8989999999999</v>
      </c>
      <c r="H304" s="59">
        <f t="shared" si="9"/>
        <v>0</v>
      </c>
      <c r="I304" s="60">
        <v>0</v>
      </c>
    </row>
    <row r="305" spans="1:9" x14ac:dyDescent="0.25">
      <c r="A305" s="57">
        <v>151</v>
      </c>
      <c r="B305" s="58">
        <f>PRRAS!C316</f>
        <v>304</v>
      </c>
      <c r="C305" s="58">
        <f>PRRAS!D316</f>
        <v>2591</v>
      </c>
      <c r="D305" s="58">
        <f>PRRAS!E316</f>
        <v>2871</v>
      </c>
      <c r="E305" s="58">
        <v>0</v>
      </c>
      <c r="F305" s="58">
        <v>0</v>
      </c>
      <c r="G305" s="59">
        <f t="shared" si="8"/>
        <v>2533.232</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113020</v>
      </c>
      <c r="D342" s="58">
        <f>PRRAS!E353</f>
        <v>461358</v>
      </c>
      <c r="E342" s="58">
        <v>0</v>
      </c>
      <c r="F342" s="58">
        <v>0</v>
      </c>
      <c r="G342" s="59">
        <f t="shared" si="10"/>
        <v>353185.97600000002</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113020</v>
      </c>
      <c r="D355" s="58">
        <f>PRRAS!E366</f>
        <v>461358</v>
      </c>
      <c r="E355" s="58">
        <v>0</v>
      </c>
      <c r="F355" s="58">
        <v>0</v>
      </c>
      <c r="G355" s="59">
        <f t="shared" si="10"/>
        <v>366650.54399999999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92523</v>
      </c>
      <c r="D361" s="58">
        <f>PRRAS!E372</f>
        <v>219417</v>
      </c>
      <c r="E361" s="58">
        <v>0</v>
      </c>
      <c r="F361" s="58">
        <v>0</v>
      </c>
      <c r="G361" s="59">
        <f t="shared" si="10"/>
        <v>191288.52</v>
      </c>
      <c r="H361" s="59">
        <f t="shared" si="11"/>
        <v>0</v>
      </c>
      <c r="I361" s="60">
        <v>0</v>
      </c>
    </row>
    <row r="362" spans="1:9" x14ac:dyDescent="0.25">
      <c r="A362" s="57">
        <v>151</v>
      </c>
      <c r="B362" s="58">
        <f>PRRAS!C373</f>
        <v>361</v>
      </c>
      <c r="C362" s="58">
        <f>PRRAS!D373</f>
        <v>61984</v>
      </c>
      <c r="D362" s="58">
        <f>PRRAS!E373</f>
        <v>164960</v>
      </c>
      <c r="E362" s="58">
        <v>0</v>
      </c>
      <c r="F362" s="58">
        <v>0</v>
      </c>
      <c r="G362" s="59">
        <f t="shared" si="10"/>
        <v>141477.34399999998</v>
      </c>
      <c r="H362" s="59">
        <f t="shared" si="11"/>
        <v>0</v>
      </c>
      <c r="I362" s="60">
        <v>0</v>
      </c>
    </row>
    <row r="363" spans="1:9" x14ac:dyDescent="0.25">
      <c r="A363" s="57">
        <v>151</v>
      </c>
      <c r="B363" s="58">
        <f>PRRAS!C374</f>
        <v>362</v>
      </c>
      <c r="C363" s="58">
        <f>PRRAS!D374</f>
        <v>4144</v>
      </c>
      <c r="D363" s="58">
        <f>PRRAS!E374</f>
        <v>0</v>
      </c>
      <c r="E363" s="58">
        <v>0</v>
      </c>
      <c r="F363" s="58">
        <v>0</v>
      </c>
      <c r="G363" s="59">
        <f t="shared" si="10"/>
        <v>1500.1279999999999</v>
      </c>
      <c r="H363" s="59">
        <f t="shared" si="11"/>
        <v>0</v>
      </c>
      <c r="I363" s="60">
        <v>0</v>
      </c>
    </row>
    <row r="364" spans="1:9" x14ac:dyDescent="0.25">
      <c r="A364" s="57">
        <v>151</v>
      </c>
      <c r="B364" s="58">
        <f>PRRAS!C375</f>
        <v>363</v>
      </c>
      <c r="C364" s="58">
        <f>PRRAS!D375</f>
        <v>0</v>
      </c>
      <c r="D364" s="58">
        <f>PRRAS!E375</f>
        <v>8437</v>
      </c>
      <c r="E364" s="58">
        <v>0</v>
      </c>
      <c r="F364" s="58">
        <v>0</v>
      </c>
      <c r="G364" s="59">
        <f t="shared" si="10"/>
        <v>6125.2619999999997</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7797</v>
      </c>
      <c r="D367" s="58">
        <f>PRRAS!E378</f>
        <v>0</v>
      </c>
      <c r="E367" s="58">
        <v>0</v>
      </c>
      <c r="F367" s="58">
        <v>0</v>
      </c>
      <c r="G367" s="59">
        <f t="shared" si="10"/>
        <v>2853.7019999999998</v>
      </c>
      <c r="H367" s="59">
        <f t="shared" si="11"/>
        <v>0</v>
      </c>
      <c r="I367" s="60">
        <v>0</v>
      </c>
    </row>
    <row r="368" spans="1:9" x14ac:dyDescent="0.25">
      <c r="A368" s="57">
        <v>151</v>
      </c>
      <c r="B368" s="58">
        <f>PRRAS!C379</f>
        <v>367</v>
      </c>
      <c r="C368" s="58">
        <f>PRRAS!D379</f>
        <v>18598</v>
      </c>
      <c r="D368" s="58">
        <f>PRRAS!E379</f>
        <v>46020</v>
      </c>
      <c r="E368" s="58">
        <v>0</v>
      </c>
      <c r="F368" s="58">
        <v>0</v>
      </c>
      <c r="G368" s="59">
        <f t="shared" si="10"/>
        <v>40604.146000000001</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223149</v>
      </c>
      <c r="E370" s="58">
        <v>0</v>
      </c>
      <c r="F370" s="58">
        <v>0</v>
      </c>
      <c r="G370" s="59">
        <f t="shared" si="10"/>
        <v>164683.962</v>
      </c>
      <c r="H370" s="59">
        <f t="shared" si="11"/>
        <v>0</v>
      </c>
      <c r="I370" s="60">
        <v>0</v>
      </c>
    </row>
    <row r="371" spans="1:9" x14ac:dyDescent="0.25">
      <c r="A371" s="57">
        <v>151</v>
      </c>
      <c r="B371" s="58">
        <f>PRRAS!C382</f>
        <v>370</v>
      </c>
      <c r="C371" s="58">
        <f>PRRAS!D382</f>
        <v>0</v>
      </c>
      <c r="D371" s="58">
        <f>PRRAS!E382</f>
        <v>223149</v>
      </c>
      <c r="E371" s="58">
        <v>0</v>
      </c>
      <c r="F371" s="58">
        <v>0</v>
      </c>
      <c r="G371" s="59">
        <f t="shared" si="10"/>
        <v>165130.26</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20497</v>
      </c>
      <c r="D375" s="58">
        <f>PRRAS!E386</f>
        <v>18792</v>
      </c>
      <c r="E375" s="58">
        <v>0</v>
      </c>
      <c r="F375" s="58">
        <v>0</v>
      </c>
      <c r="G375" s="59">
        <f t="shared" si="10"/>
        <v>21722.294000000002</v>
      </c>
      <c r="H375" s="59">
        <f t="shared" si="11"/>
        <v>0</v>
      </c>
      <c r="I375" s="60">
        <v>0</v>
      </c>
    </row>
    <row r="376" spans="1:9" x14ac:dyDescent="0.25">
      <c r="A376" s="57">
        <v>151</v>
      </c>
      <c r="B376" s="58">
        <f>PRRAS!C387</f>
        <v>375</v>
      </c>
      <c r="C376" s="58">
        <f>PRRAS!D387</f>
        <v>20497</v>
      </c>
      <c r="D376" s="58">
        <f>PRRAS!E387</f>
        <v>18792</v>
      </c>
      <c r="E376" s="58">
        <v>0</v>
      </c>
      <c r="F376" s="58">
        <v>0</v>
      </c>
      <c r="G376" s="59">
        <f t="shared" si="10"/>
        <v>21780.375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110429</v>
      </c>
      <c r="D400" s="58">
        <f>PRRAS!E411</f>
        <v>458487</v>
      </c>
      <c r="E400" s="58">
        <v>0</v>
      </c>
      <c r="F400" s="58">
        <v>0</v>
      </c>
      <c r="G400" s="59">
        <f t="shared" si="12"/>
        <v>409933.79700000002</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63406</v>
      </c>
      <c r="D402" s="58">
        <f>PRRAS!E413</f>
        <v>90774</v>
      </c>
      <c r="E402" s="58">
        <v>0</v>
      </c>
      <c r="F402" s="58">
        <v>0</v>
      </c>
      <c r="G402" s="59">
        <f t="shared" si="12"/>
        <v>98226.554000000004</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11234122</v>
      </c>
      <c r="D404" s="58">
        <f>PRRAS!E415</f>
        <v>12260725</v>
      </c>
      <c r="E404" s="58">
        <v>0</v>
      </c>
      <c r="F404" s="58">
        <v>0</v>
      </c>
      <c r="G404" s="59">
        <f t="shared" si="12"/>
        <v>14409495.516000001</v>
      </c>
      <c r="H404" s="59">
        <f t="shared" si="13"/>
        <v>0</v>
      </c>
      <c r="I404" s="60">
        <v>0</v>
      </c>
    </row>
    <row r="405" spans="1:9" x14ac:dyDescent="0.25">
      <c r="A405" s="57">
        <v>151</v>
      </c>
      <c r="B405" s="58">
        <f>PRRAS!C416</f>
        <v>404</v>
      </c>
      <c r="C405" s="58">
        <f>PRRAS!D416</f>
        <v>11223789</v>
      </c>
      <c r="D405" s="58">
        <f>PRRAS!E416</f>
        <v>12223226</v>
      </c>
      <c r="E405" s="58">
        <v>0</v>
      </c>
      <c r="F405" s="58">
        <v>0</v>
      </c>
      <c r="G405" s="59">
        <f t="shared" si="12"/>
        <v>14410777.364</v>
      </c>
      <c r="H405" s="59">
        <f t="shared" si="13"/>
        <v>0</v>
      </c>
      <c r="I405" s="60">
        <v>0</v>
      </c>
    </row>
    <row r="406" spans="1:9" x14ac:dyDescent="0.25">
      <c r="A406" s="57">
        <v>151</v>
      </c>
      <c r="B406" s="58">
        <f>PRRAS!C417</f>
        <v>405</v>
      </c>
      <c r="C406" s="58">
        <f>PRRAS!D417</f>
        <v>10333</v>
      </c>
      <c r="D406" s="58">
        <f>PRRAS!E417</f>
        <v>37499</v>
      </c>
      <c r="E406" s="58">
        <v>0</v>
      </c>
      <c r="F406" s="58">
        <v>0</v>
      </c>
      <c r="G406" s="59">
        <f t="shared" si="12"/>
        <v>34559.055</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6833</v>
      </c>
      <c r="D408" s="58">
        <f>PRRAS!E419</f>
        <v>9457</v>
      </c>
      <c r="E408" s="58">
        <v>0</v>
      </c>
      <c r="F408" s="58">
        <v>0</v>
      </c>
      <c r="G408" s="59">
        <f t="shared" si="12"/>
        <v>10479.028999999999</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11234122</v>
      </c>
      <c r="D630" s="58">
        <f>PRRAS!E642</f>
        <v>12260725</v>
      </c>
      <c r="E630" s="58">
        <v>0</v>
      </c>
      <c r="F630" s="58">
        <v>0</v>
      </c>
      <c r="G630" s="59">
        <f t="shared" si="18"/>
        <v>22490254.787999999</v>
      </c>
      <c r="H630" s="59">
        <f t="shared" si="19"/>
        <v>0</v>
      </c>
      <c r="I630" s="60">
        <v>0</v>
      </c>
    </row>
    <row r="631" spans="1:9" x14ac:dyDescent="0.25">
      <c r="A631" s="57">
        <v>151</v>
      </c>
      <c r="B631" s="58">
        <f>PRRAS!C643</f>
        <v>630</v>
      </c>
      <c r="C631" s="58">
        <f>PRRAS!D643</f>
        <v>11223789</v>
      </c>
      <c r="D631" s="58">
        <f>PRRAS!E643</f>
        <v>12223226</v>
      </c>
      <c r="E631" s="58">
        <v>0</v>
      </c>
      <c r="F631" s="58">
        <v>0</v>
      </c>
      <c r="G631" s="59">
        <f t="shared" si="18"/>
        <v>22472251.830000002</v>
      </c>
      <c r="H631" s="59">
        <f t="shared" si="19"/>
        <v>0</v>
      </c>
      <c r="I631" s="60">
        <v>0</v>
      </c>
    </row>
    <row r="632" spans="1:9" x14ac:dyDescent="0.25">
      <c r="A632" s="57">
        <v>151</v>
      </c>
      <c r="B632" s="58">
        <f>PRRAS!C644</f>
        <v>631</v>
      </c>
      <c r="C632" s="58">
        <f>PRRAS!D644</f>
        <v>10333</v>
      </c>
      <c r="D632" s="58">
        <f>PRRAS!E644</f>
        <v>37499</v>
      </c>
      <c r="E632" s="58">
        <v>0</v>
      </c>
      <c r="F632" s="58">
        <v>0</v>
      </c>
      <c r="G632" s="59">
        <f t="shared" si="18"/>
        <v>53843.860999999997</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6833</v>
      </c>
      <c r="D634" s="58">
        <f>PRRAS!E646</f>
        <v>9457</v>
      </c>
      <c r="E634" s="58">
        <v>0</v>
      </c>
      <c r="F634" s="58">
        <v>0</v>
      </c>
      <c r="G634" s="59">
        <f t="shared" si="18"/>
        <v>16297.851000000001</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17166</v>
      </c>
      <c r="D636" s="58">
        <f>PRRAS!E648</f>
        <v>46956</v>
      </c>
      <c r="E636" s="58">
        <v>0</v>
      </c>
      <c r="F636" s="58">
        <v>0</v>
      </c>
      <c r="G636" s="59">
        <f t="shared" si="18"/>
        <v>70534.53</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726580</v>
      </c>
      <c r="D638" s="58">
        <f>PRRAS!E650</f>
        <v>708234</v>
      </c>
      <c r="E638" s="58">
        <v>0</v>
      </c>
      <c r="F638" s="58">
        <v>0</v>
      </c>
      <c r="G638" s="59">
        <f t="shared" si="18"/>
        <v>1365121.5760000001</v>
      </c>
      <c r="H638" s="59">
        <f t="shared" si="19"/>
        <v>0</v>
      </c>
      <c r="I638" s="60">
        <v>0</v>
      </c>
    </row>
    <row r="639" spans="1:9" x14ac:dyDescent="0.25">
      <c r="A639" s="57">
        <v>151</v>
      </c>
      <c r="B639" s="58">
        <f>PRRAS!C652</f>
        <v>638</v>
      </c>
      <c r="C639" s="58">
        <f>PRRAS!D652</f>
        <v>151329</v>
      </c>
      <c r="D639" s="58">
        <f>PRRAS!E652</f>
        <v>90783</v>
      </c>
      <c r="E639" s="58">
        <v>0</v>
      </c>
      <c r="F639" s="58">
        <v>0</v>
      </c>
      <c r="G639" s="59">
        <f t="shared" si="18"/>
        <v>212387.01</v>
      </c>
      <c r="H639" s="59">
        <f t="shared" si="19"/>
        <v>0</v>
      </c>
      <c r="I639" s="60">
        <v>0</v>
      </c>
    </row>
    <row r="640" spans="1:9" x14ac:dyDescent="0.25">
      <c r="A640" s="57">
        <v>151</v>
      </c>
      <c r="B640" s="58">
        <f>PRRAS!C653</f>
        <v>639</v>
      </c>
      <c r="C640" s="58">
        <f>PRRAS!D653</f>
        <v>3132977</v>
      </c>
      <c r="D640" s="58">
        <f>PRRAS!E653</f>
        <v>4365146</v>
      </c>
      <c r="E640" s="58">
        <v>0</v>
      </c>
      <c r="F640" s="58">
        <v>0</v>
      </c>
      <c r="G640" s="59">
        <f t="shared" si="18"/>
        <v>7580628.8909999998</v>
      </c>
      <c r="H640" s="59">
        <f t="shared" si="19"/>
        <v>0</v>
      </c>
      <c r="I640" s="60">
        <v>0</v>
      </c>
    </row>
    <row r="641" spans="1:9" x14ac:dyDescent="0.25">
      <c r="A641" s="57">
        <v>151</v>
      </c>
      <c r="B641" s="58">
        <f>PRRAS!C654</f>
        <v>640</v>
      </c>
      <c r="C641" s="58">
        <f>PRRAS!D654</f>
        <v>3193823</v>
      </c>
      <c r="D641" s="58">
        <f>PRRAS!E654</f>
        <v>4310507</v>
      </c>
      <c r="E641" s="58">
        <v>0</v>
      </c>
      <c r="F641" s="58">
        <v>0</v>
      </c>
      <c r="G641" s="59">
        <f t="shared" si="18"/>
        <v>7561495.6799999997</v>
      </c>
      <c r="H641" s="59">
        <f t="shared" si="19"/>
        <v>0</v>
      </c>
      <c r="I641" s="60">
        <v>0</v>
      </c>
    </row>
    <row r="642" spans="1:9" x14ac:dyDescent="0.25">
      <c r="A642" s="57">
        <v>151</v>
      </c>
      <c r="B642" s="58">
        <f>PRRAS!C655</f>
        <v>641</v>
      </c>
      <c r="C642" s="58">
        <f>PRRAS!D655</f>
        <v>90483</v>
      </c>
      <c r="D642" s="58">
        <f>PRRAS!E655</f>
        <v>145422</v>
      </c>
      <c r="E642" s="58">
        <v>0</v>
      </c>
      <c r="F642" s="58">
        <v>0</v>
      </c>
      <c r="G642" s="59">
        <f t="shared" ref="G642:G705" si="20">(B642/1000)*(C642*1+D642*2)</f>
        <v>244430.60700000002</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93</v>
      </c>
      <c r="D644" s="58">
        <f>PRRAS!E657</f>
        <v>89</v>
      </c>
      <c r="E644" s="58">
        <v>0</v>
      </c>
      <c r="F644" s="58">
        <v>0</v>
      </c>
      <c r="G644" s="59">
        <f t="shared" si="20"/>
        <v>174.25300000000001</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79</v>
      </c>
      <c r="D646" s="58">
        <f>PRRAS!E659</f>
        <v>78</v>
      </c>
      <c r="E646" s="58">
        <v>0</v>
      </c>
      <c r="F646" s="58">
        <v>0</v>
      </c>
      <c r="G646" s="59">
        <f t="shared" si="20"/>
        <v>151.57500000000002</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8444762</v>
      </c>
      <c r="D665" s="58">
        <f>PRRAS!E678</f>
        <v>8772086</v>
      </c>
      <c r="E665" s="58">
        <v>0</v>
      </c>
      <c r="F665" s="58">
        <v>0</v>
      </c>
      <c r="G665" s="59">
        <f t="shared" si="20"/>
        <v>17256652.175999999</v>
      </c>
      <c r="H665" s="59">
        <f t="shared" si="21"/>
        <v>0</v>
      </c>
      <c r="I665" s="60">
        <v>0</v>
      </c>
    </row>
    <row r="666" spans="1:9" x14ac:dyDescent="0.25">
      <c r="A666" s="57">
        <v>151</v>
      </c>
      <c r="B666" s="58">
        <f>PRRAS!C679</f>
        <v>665</v>
      </c>
      <c r="C666" s="58">
        <f>PRRAS!D679</f>
        <v>9527</v>
      </c>
      <c r="D666" s="58">
        <f>PRRAS!E679</f>
        <v>9230</v>
      </c>
      <c r="E666" s="58">
        <v>0</v>
      </c>
      <c r="F666" s="58">
        <v>0</v>
      </c>
      <c r="G666" s="59">
        <f t="shared" si="20"/>
        <v>18611.355</v>
      </c>
      <c r="H666" s="59">
        <f t="shared" si="21"/>
        <v>0</v>
      </c>
      <c r="I666" s="60">
        <v>0</v>
      </c>
    </row>
    <row r="667" spans="1:9" x14ac:dyDescent="0.25">
      <c r="A667" s="57">
        <v>151</v>
      </c>
      <c r="B667" s="58">
        <f>PRRAS!C680</f>
        <v>666</v>
      </c>
      <c r="C667" s="58">
        <f>PRRAS!D680</f>
        <v>0</v>
      </c>
      <c r="D667" s="58">
        <f>PRRAS!E680</f>
        <v>106000</v>
      </c>
      <c r="E667" s="58">
        <v>0</v>
      </c>
      <c r="F667" s="58">
        <v>0</v>
      </c>
      <c r="G667" s="59">
        <f t="shared" si="20"/>
        <v>141192</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329680</v>
      </c>
      <c r="D685" s="58">
        <f>PRRAS!E698</f>
        <v>399697</v>
      </c>
      <c r="E685" s="58">
        <v>0</v>
      </c>
      <c r="F685" s="58">
        <v>0</v>
      </c>
      <c r="G685" s="59">
        <f t="shared" si="20"/>
        <v>772286.61600000004</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108015</v>
      </c>
      <c r="E687" s="58">
        <v>0</v>
      </c>
      <c r="F687" s="58">
        <v>0</v>
      </c>
      <c r="G687" s="59">
        <f t="shared" si="20"/>
        <v>148196.58000000002</v>
      </c>
      <c r="H687" s="59">
        <f t="shared" si="21"/>
        <v>0</v>
      </c>
      <c r="I687" s="60">
        <v>0</v>
      </c>
    </row>
    <row r="688" spans="1:9" x14ac:dyDescent="0.25">
      <c r="A688" s="57">
        <v>151</v>
      </c>
      <c r="B688" s="58">
        <f>PRRAS!C701</f>
        <v>687</v>
      </c>
      <c r="C688" s="58">
        <f>PRRAS!D701</f>
        <v>23181</v>
      </c>
      <c r="D688" s="58">
        <f>PRRAS!E701</f>
        <v>47749</v>
      </c>
      <c r="E688" s="58">
        <v>0</v>
      </c>
      <c r="F688" s="58">
        <v>0</v>
      </c>
      <c r="G688" s="59">
        <f t="shared" si="20"/>
        <v>81532.473000000013</v>
      </c>
      <c r="H688" s="59">
        <f t="shared" si="21"/>
        <v>0</v>
      </c>
      <c r="I688" s="60">
        <v>0</v>
      </c>
    </row>
    <row r="689" spans="1:9" x14ac:dyDescent="0.25">
      <c r="A689" s="57">
        <v>151</v>
      </c>
      <c r="B689" s="58">
        <f>PRRAS!C702</f>
        <v>688</v>
      </c>
      <c r="C689" s="58">
        <f>PRRAS!D702</f>
        <v>15524</v>
      </c>
      <c r="D689" s="58">
        <f>PRRAS!E702</f>
        <v>34697</v>
      </c>
      <c r="E689" s="58">
        <v>0</v>
      </c>
      <c r="F689" s="58">
        <v>0</v>
      </c>
      <c r="G689" s="59">
        <f t="shared" si="20"/>
        <v>58423.583999999995</v>
      </c>
      <c r="H689" s="59">
        <f t="shared" si="21"/>
        <v>0</v>
      </c>
      <c r="I689" s="60">
        <v>0</v>
      </c>
    </row>
    <row r="690" spans="1:9" x14ac:dyDescent="0.25">
      <c r="A690" s="57">
        <v>151</v>
      </c>
      <c r="B690" s="58">
        <f>PRRAS!C703</f>
        <v>689</v>
      </c>
      <c r="C690" s="58">
        <f>PRRAS!D703</f>
        <v>177277</v>
      </c>
      <c r="D690" s="58">
        <f>PRRAS!E703</f>
        <v>207040</v>
      </c>
      <c r="E690" s="58">
        <v>0</v>
      </c>
      <c r="F690" s="58">
        <v>0</v>
      </c>
      <c r="G690" s="59">
        <f t="shared" si="20"/>
        <v>407444.97299999994</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45455</v>
      </c>
      <c r="D692" s="58">
        <f>PRRAS!E705</f>
        <v>33955</v>
      </c>
      <c r="E692" s="58">
        <v>0</v>
      </c>
      <c r="F692" s="58">
        <v>0</v>
      </c>
      <c r="G692" s="59">
        <f t="shared" si="20"/>
        <v>78335.214999999997</v>
      </c>
      <c r="H692" s="59">
        <f t="shared" si="21"/>
        <v>0</v>
      </c>
      <c r="I692" s="60">
        <v>0</v>
      </c>
    </row>
    <row r="693" spans="1:9" x14ac:dyDescent="0.25">
      <c r="A693" s="57">
        <v>151</v>
      </c>
      <c r="B693" s="58">
        <f>PRRAS!C706</f>
        <v>692</v>
      </c>
      <c r="C693" s="58">
        <f>PRRAS!D706</f>
        <v>25771</v>
      </c>
      <c r="D693" s="58">
        <f>PRRAS!E706</f>
        <v>0</v>
      </c>
      <c r="E693" s="58">
        <v>0</v>
      </c>
      <c r="F693" s="58">
        <v>0</v>
      </c>
      <c r="G693" s="59">
        <f t="shared" si="20"/>
        <v>17833.531999999999</v>
      </c>
      <c r="H693" s="59">
        <f t="shared" si="21"/>
        <v>0</v>
      </c>
      <c r="I693" s="60">
        <v>0</v>
      </c>
    </row>
    <row r="694" spans="1:9" x14ac:dyDescent="0.25">
      <c r="A694" s="57">
        <v>151</v>
      </c>
      <c r="B694" s="58">
        <f>PRRAS!C707</f>
        <v>693</v>
      </c>
      <c r="C694" s="58">
        <f>PRRAS!D707</f>
        <v>53555</v>
      </c>
      <c r="D694" s="58">
        <f>PRRAS!E707</f>
        <v>63483</v>
      </c>
      <c r="E694" s="58">
        <v>0</v>
      </c>
      <c r="F694" s="58">
        <v>0</v>
      </c>
      <c r="G694" s="59">
        <f t="shared" si="20"/>
        <v>125101.05299999999</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3000</v>
      </c>
      <c r="E781" s="58">
        <v>0</v>
      </c>
      <c r="F781" s="58">
        <v>0</v>
      </c>
      <c r="G781" s="59">
        <f t="shared" si="24"/>
        <v>4680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8103</v>
      </c>
      <c r="D784" s="58">
        <f>PRRAS!E797</f>
        <v>0</v>
      </c>
      <c r="E784" s="58">
        <v>0</v>
      </c>
      <c r="F784" s="58">
        <v>0</v>
      </c>
      <c r="G784" s="59">
        <f t="shared" si="24"/>
        <v>6344.6490000000003</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35426430</v>
      </c>
      <c r="D977" s="63">
        <f>Bil!E12</f>
        <v>35052696</v>
      </c>
      <c r="E977" s="63">
        <v>0</v>
      </c>
      <c r="F977" s="63">
        <v>0</v>
      </c>
      <c r="G977" s="64">
        <f t="shared" ref="G977:G1040" si="32">B977/1000*C977+B977/500*D977</f>
        <v>105531.82200000001</v>
      </c>
      <c r="H977" s="64">
        <f t="shared" si="31"/>
        <v>0</v>
      </c>
      <c r="I977" s="65"/>
    </row>
    <row r="978" spans="1:9" x14ac:dyDescent="0.25">
      <c r="A978" s="57">
        <v>152</v>
      </c>
      <c r="B978" s="58">
        <f>Bil!C13</f>
        <v>2</v>
      </c>
      <c r="C978" s="58">
        <f>Bil!D13</f>
        <v>34452563</v>
      </c>
      <c r="D978" s="58">
        <f>Bil!E13</f>
        <v>34005841</v>
      </c>
      <c r="E978" s="58">
        <v>0</v>
      </c>
      <c r="F978" s="58">
        <v>0</v>
      </c>
      <c r="G978" s="59">
        <f t="shared" si="32"/>
        <v>204928.49</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34452563</v>
      </c>
      <c r="D983" s="58">
        <f>Bil!E18</f>
        <v>34005841</v>
      </c>
      <c r="E983" s="58">
        <v>0</v>
      </c>
      <c r="F983" s="58">
        <v>0</v>
      </c>
      <c r="G983" s="59">
        <f t="shared" si="32"/>
        <v>717249.71500000008</v>
      </c>
      <c r="H983" s="59">
        <f t="shared" si="31"/>
        <v>0</v>
      </c>
      <c r="I983" s="60"/>
    </row>
    <row r="984" spans="1:9" x14ac:dyDescent="0.25">
      <c r="A984" s="57">
        <v>152</v>
      </c>
      <c r="B984" s="58">
        <f>Bil!C19</f>
        <v>8</v>
      </c>
      <c r="C984" s="58">
        <f>Bil!D19</f>
        <v>33590629</v>
      </c>
      <c r="D984" s="58">
        <f>Bil!E19</f>
        <v>33089731</v>
      </c>
      <c r="E984" s="58">
        <v>0</v>
      </c>
      <c r="F984" s="58">
        <v>0</v>
      </c>
      <c r="G984" s="59">
        <f t="shared" si="32"/>
        <v>798160.728</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40071849</v>
      </c>
      <c r="D986" s="58">
        <f>Bil!E21</f>
        <v>40071849</v>
      </c>
      <c r="E986" s="58">
        <v>0</v>
      </c>
      <c r="F986" s="58">
        <v>0</v>
      </c>
      <c r="G986" s="59">
        <f t="shared" si="32"/>
        <v>1202155.47</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6481220</v>
      </c>
      <c r="D989" s="58">
        <f>Bil!E24</f>
        <v>6982118</v>
      </c>
      <c r="E989" s="58">
        <v>0</v>
      </c>
      <c r="F989" s="58">
        <v>0</v>
      </c>
      <c r="G989" s="59">
        <f t="shared" si="32"/>
        <v>265790.92800000001</v>
      </c>
      <c r="H989" s="59">
        <f t="shared" si="31"/>
        <v>0</v>
      </c>
      <c r="I989" s="60"/>
    </row>
    <row r="990" spans="1:9" x14ac:dyDescent="0.25">
      <c r="A990" s="57">
        <v>152</v>
      </c>
      <c r="B990" s="58">
        <f>Bil!C25</f>
        <v>14</v>
      </c>
      <c r="C990" s="58">
        <f>Bil!D25</f>
        <v>461899</v>
      </c>
      <c r="D990" s="58">
        <f>Bil!E25</f>
        <v>441697</v>
      </c>
      <c r="E990" s="58">
        <v>0</v>
      </c>
      <c r="F990" s="58">
        <v>0</v>
      </c>
      <c r="G990" s="59">
        <f t="shared" si="32"/>
        <v>18834.101999999999</v>
      </c>
      <c r="H990" s="59">
        <f t="shared" si="31"/>
        <v>0</v>
      </c>
      <c r="I990" s="60"/>
    </row>
    <row r="991" spans="1:9" x14ac:dyDescent="0.25">
      <c r="A991" s="57">
        <v>152</v>
      </c>
      <c r="B991" s="58">
        <f>Bil!C26</f>
        <v>15</v>
      </c>
      <c r="C991" s="58">
        <f>Bil!D26</f>
        <v>1749633</v>
      </c>
      <c r="D991" s="58">
        <f>Bil!E26</f>
        <v>1728870</v>
      </c>
      <c r="E991" s="58">
        <v>0</v>
      </c>
      <c r="F991" s="58">
        <v>0</v>
      </c>
      <c r="G991" s="59">
        <f t="shared" si="32"/>
        <v>78110.595000000001</v>
      </c>
      <c r="H991" s="59">
        <f t="shared" si="31"/>
        <v>0</v>
      </c>
      <c r="I991" s="60"/>
    </row>
    <row r="992" spans="1:9" x14ac:dyDescent="0.25">
      <c r="A992" s="57">
        <v>152</v>
      </c>
      <c r="B992" s="58">
        <f>Bil!C27</f>
        <v>16</v>
      </c>
      <c r="C992" s="58">
        <f>Bil!D27</f>
        <v>266350</v>
      </c>
      <c r="D992" s="58">
        <f>Bil!E27</f>
        <v>252865</v>
      </c>
      <c r="E992" s="58">
        <v>0</v>
      </c>
      <c r="F992" s="58">
        <v>0</v>
      </c>
      <c r="G992" s="59">
        <f t="shared" si="32"/>
        <v>12353.28</v>
      </c>
      <c r="H992" s="59">
        <f t="shared" si="31"/>
        <v>0</v>
      </c>
      <c r="I992" s="60"/>
    </row>
    <row r="993" spans="1:9" x14ac:dyDescent="0.25">
      <c r="A993" s="57">
        <v>152</v>
      </c>
      <c r="B993" s="58">
        <f>Bil!C28</f>
        <v>17</v>
      </c>
      <c r="C993" s="58">
        <f>Bil!D28</f>
        <v>414608</v>
      </c>
      <c r="D993" s="58">
        <f>Bil!E28</f>
        <v>423045</v>
      </c>
      <c r="E993" s="58">
        <v>0</v>
      </c>
      <c r="F993" s="58">
        <v>0</v>
      </c>
      <c r="G993" s="59">
        <f t="shared" si="32"/>
        <v>21431.866000000002</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8951</v>
      </c>
      <c r="D995" s="58">
        <f>Bil!E30</f>
        <v>8951</v>
      </c>
      <c r="E995" s="58">
        <v>0</v>
      </c>
      <c r="F995" s="58">
        <v>0</v>
      </c>
      <c r="G995" s="59">
        <f t="shared" si="32"/>
        <v>510.20699999999999</v>
      </c>
      <c r="H995" s="59">
        <f t="shared" si="31"/>
        <v>0</v>
      </c>
      <c r="I995" s="60"/>
    </row>
    <row r="996" spans="1:9" x14ac:dyDescent="0.25">
      <c r="A996" s="57">
        <v>152</v>
      </c>
      <c r="B996" s="58">
        <f>Bil!C31</f>
        <v>20</v>
      </c>
      <c r="C996" s="58">
        <f>Bil!D31</f>
        <v>436524</v>
      </c>
      <c r="D996" s="58">
        <f>Bil!E31</f>
        <v>429551</v>
      </c>
      <c r="E996" s="58">
        <v>0</v>
      </c>
      <c r="F996" s="58">
        <v>0</v>
      </c>
      <c r="G996" s="59">
        <f t="shared" si="32"/>
        <v>25912.52</v>
      </c>
      <c r="H996" s="59">
        <f t="shared" si="31"/>
        <v>0</v>
      </c>
      <c r="I996" s="60"/>
    </row>
    <row r="997" spans="1:9" x14ac:dyDescent="0.25">
      <c r="A997" s="57">
        <v>152</v>
      </c>
      <c r="B997" s="58">
        <f>Bil!C32</f>
        <v>21</v>
      </c>
      <c r="C997" s="58">
        <f>Bil!D32</f>
        <v>604218</v>
      </c>
      <c r="D997" s="58">
        <f>Bil!E32</f>
        <v>621026</v>
      </c>
      <c r="E997" s="58">
        <v>0</v>
      </c>
      <c r="F997" s="58">
        <v>0</v>
      </c>
      <c r="G997" s="59">
        <f t="shared" si="32"/>
        <v>38771.67</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3018385</v>
      </c>
      <c r="D999" s="58">
        <f>Bil!E34</f>
        <v>3022611</v>
      </c>
      <c r="E999" s="58">
        <v>0</v>
      </c>
      <c r="F999" s="58">
        <v>0</v>
      </c>
      <c r="G999" s="59">
        <f t="shared" si="32"/>
        <v>208462.96100000001</v>
      </c>
      <c r="H999" s="59">
        <f t="shared" si="31"/>
        <v>0</v>
      </c>
      <c r="I999" s="60"/>
    </row>
    <row r="1000" spans="1:9" x14ac:dyDescent="0.25">
      <c r="A1000" s="57">
        <v>152</v>
      </c>
      <c r="B1000" s="58">
        <f>Bil!C35</f>
        <v>24</v>
      </c>
      <c r="C1000" s="58">
        <f>Bil!D35</f>
        <v>113704</v>
      </c>
      <c r="D1000" s="58">
        <f>Bil!E35</f>
        <v>223149</v>
      </c>
      <c r="E1000" s="58">
        <v>0</v>
      </c>
      <c r="F1000" s="58">
        <v>0</v>
      </c>
      <c r="G1000" s="59">
        <f t="shared" si="32"/>
        <v>13440.048000000001</v>
      </c>
      <c r="H1000" s="59">
        <f t="shared" si="31"/>
        <v>0</v>
      </c>
      <c r="I1000" s="60"/>
    </row>
    <row r="1001" spans="1:9" x14ac:dyDescent="0.25">
      <c r="A1001" s="57">
        <v>152</v>
      </c>
      <c r="B1001" s="58">
        <f>Bil!C36</f>
        <v>25</v>
      </c>
      <c r="C1001" s="58">
        <f>Bil!D36</f>
        <v>220072</v>
      </c>
      <c r="D1001" s="58">
        <f>Bil!E36</f>
        <v>443221</v>
      </c>
      <c r="E1001" s="58">
        <v>0</v>
      </c>
      <c r="F1001" s="58">
        <v>0</v>
      </c>
      <c r="G1001" s="59">
        <f t="shared" si="32"/>
        <v>27662.850000000002</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106368</v>
      </c>
      <c r="D1005" s="58">
        <f>Bil!E40</f>
        <v>220072</v>
      </c>
      <c r="E1005" s="58">
        <v>0</v>
      </c>
      <c r="F1005" s="58">
        <v>0</v>
      </c>
      <c r="G1005" s="59">
        <f t="shared" si="32"/>
        <v>15848.848000000002</v>
      </c>
      <c r="H1005" s="59">
        <f t="shared" si="31"/>
        <v>0</v>
      </c>
      <c r="I1005" s="60"/>
    </row>
    <row r="1006" spans="1:9" x14ac:dyDescent="0.25">
      <c r="A1006" s="57">
        <v>152</v>
      </c>
      <c r="B1006" s="58">
        <f>Bil!C41</f>
        <v>30</v>
      </c>
      <c r="C1006" s="58">
        <f>Bil!D41</f>
        <v>286100</v>
      </c>
      <c r="D1006" s="58">
        <f>Bil!E41</f>
        <v>251264</v>
      </c>
      <c r="E1006" s="58">
        <v>0</v>
      </c>
      <c r="F1006" s="58">
        <v>0</v>
      </c>
      <c r="G1006" s="59">
        <f t="shared" si="32"/>
        <v>23658.84</v>
      </c>
      <c r="H1006" s="59">
        <f t="shared" si="31"/>
        <v>0</v>
      </c>
      <c r="I1006" s="60"/>
    </row>
    <row r="1007" spans="1:9" x14ac:dyDescent="0.25">
      <c r="A1007" s="57">
        <v>152</v>
      </c>
      <c r="B1007" s="58">
        <f>Bil!C42</f>
        <v>31</v>
      </c>
      <c r="C1007" s="58">
        <f>Bil!D42</f>
        <v>284660</v>
      </c>
      <c r="D1007" s="58">
        <f>Bil!E42</f>
        <v>303452</v>
      </c>
      <c r="E1007" s="58">
        <v>0</v>
      </c>
      <c r="F1007" s="58">
        <v>0</v>
      </c>
      <c r="G1007" s="59">
        <f t="shared" si="32"/>
        <v>27638.484</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1440</v>
      </c>
      <c r="D1010" s="58">
        <f>Bil!E45</f>
        <v>0</v>
      </c>
      <c r="E1010" s="58">
        <v>0</v>
      </c>
      <c r="F1010" s="58">
        <v>0</v>
      </c>
      <c r="G1010" s="59">
        <f t="shared" si="32"/>
        <v>48.96</v>
      </c>
      <c r="H1010" s="59">
        <f t="shared" si="31"/>
        <v>0</v>
      </c>
      <c r="I1010" s="60"/>
    </row>
    <row r="1011" spans="1:9" x14ac:dyDescent="0.25">
      <c r="A1011" s="57">
        <v>152</v>
      </c>
      <c r="B1011" s="58">
        <f>Bil!C46</f>
        <v>35</v>
      </c>
      <c r="C1011" s="58">
        <f>Bil!D46</f>
        <v>0</v>
      </c>
      <c r="D1011" s="58">
        <f>Bil!E46</f>
        <v>52188</v>
      </c>
      <c r="E1011" s="58">
        <v>0</v>
      </c>
      <c r="F1011" s="58">
        <v>0</v>
      </c>
      <c r="G1011" s="59">
        <f t="shared" si="32"/>
        <v>3653.1600000000003</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231</v>
      </c>
      <c r="D1016" s="58">
        <f>Bil!E51</f>
        <v>0</v>
      </c>
      <c r="E1016" s="58">
        <v>0</v>
      </c>
      <c r="F1016" s="58">
        <v>0</v>
      </c>
      <c r="G1016" s="59">
        <f t="shared" si="32"/>
        <v>9.24</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8779</v>
      </c>
      <c r="D1018" s="58">
        <f>Bil!E53</f>
        <v>8779</v>
      </c>
      <c r="E1018" s="58">
        <v>0</v>
      </c>
      <c r="F1018" s="58">
        <v>0</v>
      </c>
      <c r="G1018" s="59">
        <f t="shared" si="32"/>
        <v>1106.154</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8548</v>
      </c>
      <c r="D1021" s="58">
        <f>Bil!E56</f>
        <v>8779</v>
      </c>
      <c r="E1021" s="58">
        <v>0</v>
      </c>
      <c r="F1021" s="58">
        <v>0</v>
      </c>
      <c r="G1021" s="59">
        <f t="shared" si="32"/>
        <v>1174.77</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185397</v>
      </c>
      <c r="D1025" s="58">
        <f>Bil!E60</f>
        <v>184170</v>
      </c>
      <c r="E1025" s="58">
        <v>0</v>
      </c>
      <c r="F1025" s="58">
        <v>0</v>
      </c>
      <c r="G1025" s="59">
        <f t="shared" si="32"/>
        <v>27133.112999999998</v>
      </c>
      <c r="H1025" s="59">
        <f t="shared" si="31"/>
        <v>0</v>
      </c>
      <c r="I1025" s="60"/>
    </row>
    <row r="1026" spans="1:9" x14ac:dyDescent="0.25">
      <c r="A1026" s="57">
        <v>152</v>
      </c>
      <c r="B1026" s="58">
        <f>Bil!C61</f>
        <v>50</v>
      </c>
      <c r="C1026" s="58">
        <f>Bil!D61</f>
        <v>185397</v>
      </c>
      <c r="D1026" s="58">
        <f>Bil!E61</f>
        <v>184170</v>
      </c>
      <c r="E1026" s="58">
        <v>0</v>
      </c>
      <c r="F1026" s="58">
        <v>0</v>
      </c>
      <c r="G1026" s="59">
        <f t="shared" si="32"/>
        <v>27686.85</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973867</v>
      </c>
      <c r="D1039" s="58">
        <f>Bil!E74</f>
        <v>1046855</v>
      </c>
      <c r="E1039" s="58">
        <v>0</v>
      </c>
      <c r="F1039" s="58">
        <v>0</v>
      </c>
      <c r="G1039" s="59">
        <f t="shared" si="32"/>
        <v>193257.35100000002</v>
      </c>
      <c r="H1039" s="59">
        <f t="shared" si="33"/>
        <v>0</v>
      </c>
      <c r="I1039" s="60"/>
    </row>
    <row r="1040" spans="1:9" x14ac:dyDescent="0.25">
      <c r="A1040" s="57">
        <v>152</v>
      </c>
      <c r="B1040" s="58">
        <f>Bil!C75</f>
        <v>64</v>
      </c>
      <c r="C1040" s="58">
        <f>Bil!D75</f>
        <v>90483</v>
      </c>
      <c r="D1040" s="58">
        <f>Bil!E75</f>
        <v>145422</v>
      </c>
      <c r="E1040" s="58">
        <v>0</v>
      </c>
      <c r="F1040" s="58">
        <v>0</v>
      </c>
      <c r="G1040" s="59">
        <f t="shared" si="32"/>
        <v>24404.928</v>
      </c>
      <c r="H1040" s="59">
        <f t="shared" si="33"/>
        <v>0</v>
      </c>
      <c r="I1040" s="60"/>
    </row>
    <row r="1041" spans="1:9" x14ac:dyDescent="0.25">
      <c r="A1041" s="57">
        <v>152</v>
      </c>
      <c r="B1041" s="58">
        <f>Bil!C76</f>
        <v>65</v>
      </c>
      <c r="C1041" s="58">
        <f>Bil!D76</f>
        <v>90143</v>
      </c>
      <c r="D1041" s="58">
        <f>Bil!E76</f>
        <v>145120</v>
      </c>
      <c r="E1041" s="58">
        <v>0</v>
      </c>
      <c r="F1041" s="58">
        <v>0</v>
      </c>
      <c r="G1041" s="59">
        <f t="shared" ref="G1041:G1104" si="34">B1041/1000*C1041+B1041/500*D1041</f>
        <v>24724.895000000004</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90143</v>
      </c>
      <c r="D1043" s="58">
        <f>Bil!E78</f>
        <v>145120</v>
      </c>
      <c r="E1043" s="58">
        <v>0</v>
      </c>
      <c r="F1043" s="58">
        <v>0</v>
      </c>
      <c r="G1043" s="59">
        <f t="shared" si="34"/>
        <v>25485.661</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340</v>
      </c>
      <c r="D1047" s="58">
        <f>Bil!E82</f>
        <v>302</v>
      </c>
      <c r="E1047" s="58">
        <v>0</v>
      </c>
      <c r="F1047" s="58">
        <v>0</v>
      </c>
      <c r="G1047" s="59">
        <f t="shared" si="34"/>
        <v>67.023999999999987</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106248</v>
      </c>
      <c r="D1049" s="58">
        <f>Bil!E84</f>
        <v>156251</v>
      </c>
      <c r="E1049" s="58">
        <v>0</v>
      </c>
      <c r="F1049" s="58">
        <v>0</v>
      </c>
      <c r="G1049" s="59">
        <f t="shared" si="34"/>
        <v>30568.749999999996</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106248</v>
      </c>
      <c r="D1056" s="58">
        <f>Bil!E91</f>
        <v>156251</v>
      </c>
      <c r="E1056" s="58">
        <v>0</v>
      </c>
      <c r="F1056" s="58">
        <v>0</v>
      </c>
      <c r="G1056" s="59">
        <f t="shared" si="34"/>
        <v>33500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50556</v>
      </c>
      <c r="D1116" s="58">
        <f>Bil!E151</f>
        <v>36948</v>
      </c>
      <c r="E1116" s="58">
        <v>0</v>
      </c>
      <c r="F1116" s="58">
        <v>0</v>
      </c>
      <c r="G1116" s="59">
        <f t="shared" si="36"/>
        <v>17423.280000000002</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8104</v>
      </c>
      <c r="D1119" s="58">
        <f>Bil!E154</f>
        <v>0</v>
      </c>
      <c r="E1119" s="58">
        <v>0</v>
      </c>
      <c r="F1119" s="58">
        <v>0</v>
      </c>
      <c r="G1119" s="59">
        <f t="shared" si="36"/>
        <v>1158.8719999999998</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1621</v>
      </c>
      <c r="D1125" s="58">
        <f>Bil!E160</f>
        <v>0</v>
      </c>
      <c r="E1125" s="58">
        <v>0</v>
      </c>
      <c r="F1125" s="58">
        <v>0</v>
      </c>
      <c r="G1125" s="59">
        <f t="shared" si="36"/>
        <v>241.529</v>
      </c>
      <c r="H1125" s="59">
        <f t="shared" si="35"/>
        <v>0</v>
      </c>
      <c r="I1125" s="60"/>
    </row>
    <row r="1126" spans="1:9" x14ac:dyDescent="0.25">
      <c r="A1126" s="57">
        <v>152</v>
      </c>
      <c r="B1126" s="58">
        <f>Bil!C161</f>
        <v>150</v>
      </c>
      <c r="C1126" s="58">
        <f>Bil!D161</f>
        <v>6483</v>
      </c>
      <c r="D1126" s="58">
        <f>Bil!E161</f>
        <v>0</v>
      </c>
      <c r="E1126" s="58">
        <v>0</v>
      </c>
      <c r="F1126" s="58">
        <v>0</v>
      </c>
      <c r="G1126" s="59">
        <f t="shared" si="36"/>
        <v>972.44999999999993</v>
      </c>
      <c r="H1126" s="59">
        <f t="shared" si="35"/>
        <v>0</v>
      </c>
      <c r="I1126" s="60"/>
    </row>
    <row r="1127" spans="1:9" x14ac:dyDescent="0.25">
      <c r="A1127" s="57">
        <v>152</v>
      </c>
      <c r="B1127" s="58">
        <f>Bil!C162</f>
        <v>151</v>
      </c>
      <c r="C1127" s="58">
        <f>Bil!D162</f>
        <v>2</v>
      </c>
      <c r="D1127" s="58">
        <f>Bil!E162</f>
        <v>6</v>
      </c>
      <c r="E1127" s="58">
        <v>0</v>
      </c>
      <c r="F1127" s="58">
        <v>0</v>
      </c>
      <c r="G1127" s="59">
        <f t="shared" si="36"/>
        <v>2.1139999999999999</v>
      </c>
      <c r="H1127" s="59">
        <f t="shared" si="35"/>
        <v>0</v>
      </c>
      <c r="I1127" s="60"/>
    </row>
    <row r="1128" spans="1:9" x14ac:dyDescent="0.25">
      <c r="A1128" s="57">
        <v>152</v>
      </c>
      <c r="B1128" s="58">
        <f>Bil!C163</f>
        <v>152</v>
      </c>
      <c r="C1128" s="58">
        <f>Bil!D163</f>
        <v>39930</v>
      </c>
      <c r="D1128" s="58">
        <f>Bil!E163</f>
        <v>32492</v>
      </c>
      <c r="E1128" s="58">
        <v>0</v>
      </c>
      <c r="F1128" s="58">
        <v>0</v>
      </c>
      <c r="G1128" s="59">
        <f t="shared" si="36"/>
        <v>15946.928</v>
      </c>
      <c r="H1128" s="59">
        <f t="shared" si="35"/>
        <v>0</v>
      </c>
      <c r="I1128" s="60"/>
    </row>
    <row r="1129" spans="1:9" x14ac:dyDescent="0.25">
      <c r="A1129" s="57">
        <v>152</v>
      </c>
      <c r="B1129" s="58">
        <f>Bil!C164</f>
        <v>153</v>
      </c>
      <c r="C1129" s="58">
        <f>Bil!D164</f>
        <v>2520</v>
      </c>
      <c r="D1129" s="58">
        <f>Bil!E164</f>
        <v>4450</v>
      </c>
      <c r="E1129" s="58">
        <v>0</v>
      </c>
      <c r="F1129" s="58">
        <v>0</v>
      </c>
      <c r="G1129" s="59">
        <f t="shared" si="36"/>
        <v>1747.26</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726580</v>
      </c>
      <c r="D1134" s="58">
        <f>Bil!E169</f>
        <v>708234</v>
      </c>
      <c r="E1134" s="58">
        <v>0</v>
      </c>
      <c r="F1134" s="58">
        <v>0</v>
      </c>
      <c r="G1134" s="59">
        <f t="shared" si="36"/>
        <v>338601.58399999997</v>
      </c>
      <c r="H1134" s="59">
        <f t="shared" si="35"/>
        <v>0</v>
      </c>
      <c r="I1134" s="60"/>
    </row>
    <row r="1135" spans="1:9" x14ac:dyDescent="0.25">
      <c r="A1135" s="57">
        <v>152</v>
      </c>
      <c r="B1135" s="58">
        <f>Bil!C170</f>
        <v>159</v>
      </c>
      <c r="C1135" s="58">
        <f>Bil!D170</f>
        <v>41247</v>
      </c>
      <c r="D1135" s="58">
        <f>Bil!E170</f>
        <v>0</v>
      </c>
      <c r="E1135" s="58">
        <v>0</v>
      </c>
      <c r="F1135" s="58">
        <v>0</v>
      </c>
      <c r="G1135" s="59">
        <f t="shared" si="36"/>
        <v>6558.2730000000001</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685333</v>
      </c>
      <c r="D1137" s="58">
        <f>Bil!E172</f>
        <v>708234</v>
      </c>
      <c r="E1137" s="58">
        <v>0</v>
      </c>
      <c r="F1137" s="58">
        <v>0</v>
      </c>
      <c r="G1137" s="59">
        <f t="shared" si="36"/>
        <v>338389.96100000001</v>
      </c>
      <c r="H1137" s="59">
        <f t="shared" si="35"/>
        <v>0</v>
      </c>
      <c r="I1137" s="60"/>
    </row>
    <row r="1138" spans="1:9" x14ac:dyDescent="0.25">
      <c r="A1138" s="57">
        <v>152</v>
      </c>
      <c r="B1138" s="58">
        <f>Bil!C173</f>
        <v>162</v>
      </c>
      <c r="C1138" s="58">
        <f>Bil!D173</f>
        <v>35426430</v>
      </c>
      <c r="D1138" s="58">
        <f>Bil!E173</f>
        <v>35052696</v>
      </c>
      <c r="E1138" s="58">
        <v>0</v>
      </c>
      <c r="F1138" s="58">
        <v>0</v>
      </c>
      <c r="G1138" s="59">
        <f t="shared" si="36"/>
        <v>17096155.164000001</v>
      </c>
      <c r="H1138" s="59">
        <f t="shared" si="35"/>
        <v>0</v>
      </c>
      <c r="I1138" s="60"/>
    </row>
    <row r="1139" spans="1:9" x14ac:dyDescent="0.25">
      <c r="A1139" s="57">
        <v>152</v>
      </c>
      <c r="B1139" s="58">
        <f>Bil!C174</f>
        <v>163</v>
      </c>
      <c r="C1139" s="58">
        <f>Bil!D174</f>
        <v>913856</v>
      </c>
      <c r="D1139" s="58">
        <f>Bil!E174</f>
        <v>962951</v>
      </c>
      <c r="E1139" s="58">
        <v>0</v>
      </c>
      <c r="F1139" s="58">
        <v>0</v>
      </c>
      <c r="G1139" s="59">
        <f t="shared" si="36"/>
        <v>462880.554</v>
      </c>
      <c r="H1139" s="59">
        <f t="shared" si="35"/>
        <v>0</v>
      </c>
      <c r="I1139" s="60"/>
    </row>
    <row r="1140" spans="1:9" x14ac:dyDescent="0.25">
      <c r="A1140" s="57">
        <v>152</v>
      </c>
      <c r="B1140" s="58">
        <f>Bil!C175</f>
        <v>164</v>
      </c>
      <c r="C1140" s="58">
        <f>Bil!D175</f>
        <v>913856</v>
      </c>
      <c r="D1140" s="58">
        <f>Bil!E175</f>
        <v>962951</v>
      </c>
      <c r="E1140" s="58">
        <v>0</v>
      </c>
      <c r="F1140" s="58">
        <v>0</v>
      </c>
      <c r="G1140" s="59">
        <f t="shared" si="36"/>
        <v>465720.31200000003</v>
      </c>
      <c r="H1140" s="59">
        <f t="shared" si="35"/>
        <v>0</v>
      </c>
      <c r="I1140" s="60"/>
    </row>
    <row r="1141" spans="1:9" x14ac:dyDescent="0.25">
      <c r="A1141" s="57">
        <v>152</v>
      </c>
      <c r="B1141" s="58">
        <f>Bil!C176</f>
        <v>165</v>
      </c>
      <c r="C1141" s="58">
        <f>Bil!D176</f>
        <v>757141</v>
      </c>
      <c r="D1141" s="58">
        <f>Bil!E176</f>
        <v>776079</v>
      </c>
      <c r="E1141" s="58">
        <v>0</v>
      </c>
      <c r="F1141" s="58">
        <v>0</v>
      </c>
      <c r="G1141" s="59">
        <f t="shared" si="36"/>
        <v>381034.33500000002</v>
      </c>
      <c r="H1141" s="59">
        <f t="shared" si="35"/>
        <v>0</v>
      </c>
      <c r="I1141" s="60"/>
    </row>
    <row r="1142" spans="1:9" x14ac:dyDescent="0.25">
      <c r="A1142" s="57">
        <v>152</v>
      </c>
      <c r="B1142" s="58">
        <f>Bil!C177</f>
        <v>166</v>
      </c>
      <c r="C1142" s="58">
        <f>Bil!D177</f>
        <v>136972</v>
      </c>
      <c r="D1142" s="58">
        <f>Bil!E177</f>
        <v>160919</v>
      </c>
      <c r="E1142" s="58">
        <v>0</v>
      </c>
      <c r="F1142" s="58">
        <v>0</v>
      </c>
      <c r="G1142" s="59">
        <f t="shared" si="36"/>
        <v>76162.460000000006</v>
      </c>
      <c r="H1142" s="59">
        <f t="shared" si="35"/>
        <v>0</v>
      </c>
      <c r="I1142" s="60"/>
    </row>
    <row r="1143" spans="1:9" x14ac:dyDescent="0.25">
      <c r="A1143" s="57">
        <v>152</v>
      </c>
      <c r="B1143" s="58">
        <f>Bil!C178</f>
        <v>167</v>
      </c>
      <c r="C1143" s="58">
        <f>Bil!D178</f>
        <v>34</v>
      </c>
      <c r="D1143" s="58">
        <f>Bil!E178</f>
        <v>0</v>
      </c>
      <c r="E1143" s="58">
        <v>0</v>
      </c>
      <c r="F1143" s="58">
        <v>0</v>
      </c>
      <c r="G1143" s="59">
        <f t="shared" si="36"/>
        <v>5.6779999999999999</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34</v>
      </c>
      <c r="D1146" s="58">
        <f>Bil!E181</f>
        <v>0</v>
      </c>
      <c r="E1146" s="58">
        <v>0</v>
      </c>
      <c r="F1146" s="58">
        <v>0</v>
      </c>
      <c r="G1146" s="59">
        <f t="shared" si="36"/>
        <v>5.78</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2203</v>
      </c>
      <c r="D1148" s="58">
        <f>Bil!E183</f>
        <v>1360</v>
      </c>
      <c r="E1148" s="58">
        <v>0</v>
      </c>
      <c r="F1148" s="58">
        <v>0</v>
      </c>
      <c r="G1148" s="59">
        <f t="shared" si="36"/>
        <v>846.75599999999997</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17506</v>
      </c>
      <c r="D1150" s="58">
        <f>Bil!E185</f>
        <v>24593</v>
      </c>
      <c r="E1150" s="58">
        <v>0</v>
      </c>
      <c r="F1150" s="58">
        <v>0</v>
      </c>
      <c r="G1150" s="59">
        <f t="shared" si="36"/>
        <v>11604.407999999999</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34512574</v>
      </c>
      <c r="D1199" s="58">
        <f>Bil!E234</f>
        <v>34089745</v>
      </c>
      <c r="E1199" s="58">
        <v>0</v>
      </c>
      <c r="F1199" s="58">
        <v>0</v>
      </c>
      <c r="G1199" s="59">
        <f t="shared" si="38"/>
        <v>22900330.272</v>
      </c>
      <c r="H1199" s="59">
        <f t="shared" si="37"/>
        <v>0</v>
      </c>
      <c r="I1199" s="60"/>
    </row>
    <row r="1200" spans="1:9" x14ac:dyDescent="0.25">
      <c r="A1200" s="57">
        <v>152</v>
      </c>
      <c r="B1200" s="58">
        <f>Bil!C235</f>
        <v>224</v>
      </c>
      <c r="C1200" s="58">
        <f>Bil!D235</f>
        <v>34444853</v>
      </c>
      <c r="D1200" s="58">
        <f>Bil!E235</f>
        <v>34005841</v>
      </c>
      <c r="E1200" s="58">
        <v>0</v>
      </c>
      <c r="F1200" s="58">
        <v>0</v>
      </c>
      <c r="G1200" s="59">
        <f t="shared" si="38"/>
        <v>22950263.840000004</v>
      </c>
      <c r="H1200" s="59">
        <f t="shared" si="37"/>
        <v>0</v>
      </c>
      <c r="I1200" s="60"/>
    </row>
    <row r="1201" spans="1:9" x14ac:dyDescent="0.25">
      <c r="A1201" s="57">
        <v>152</v>
      </c>
      <c r="B1201" s="58">
        <f>Bil!C236</f>
        <v>225</v>
      </c>
      <c r="C1201" s="58">
        <f>Bil!D236</f>
        <v>34444853</v>
      </c>
      <c r="D1201" s="58">
        <f>Bil!E236</f>
        <v>34005841</v>
      </c>
      <c r="E1201" s="58">
        <v>0</v>
      </c>
      <c r="F1201" s="58">
        <v>0</v>
      </c>
      <c r="G1201" s="59">
        <f t="shared" si="38"/>
        <v>23052720.375</v>
      </c>
      <c r="H1201" s="59">
        <f t="shared" si="37"/>
        <v>0</v>
      </c>
      <c r="I1201" s="60"/>
    </row>
    <row r="1202" spans="1:9" x14ac:dyDescent="0.25">
      <c r="A1202" s="57">
        <v>152</v>
      </c>
      <c r="B1202" s="58">
        <f>Bil!C237</f>
        <v>226</v>
      </c>
      <c r="C1202" s="58">
        <f>Bil!D237</f>
        <v>33724329</v>
      </c>
      <c r="D1202" s="58">
        <f>Bil!E237</f>
        <v>33277607</v>
      </c>
      <c r="E1202" s="58">
        <v>0</v>
      </c>
      <c r="F1202" s="58">
        <v>0</v>
      </c>
      <c r="G1202" s="59">
        <f t="shared" si="38"/>
        <v>22663176.718000002</v>
      </c>
      <c r="H1202" s="59">
        <f t="shared" si="37"/>
        <v>0</v>
      </c>
      <c r="I1202" s="60"/>
    </row>
    <row r="1203" spans="1:9" x14ac:dyDescent="0.25">
      <c r="A1203" s="57">
        <v>152</v>
      </c>
      <c r="B1203" s="58">
        <f>Bil!C238</f>
        <v>227</v>
      </c>
      <c r="C1203" s="58">
        <f>Bil!D238</f>
        <v>720524</v>
      </c>
      <c r="D1203" s="58">
        <f>Bil!E238</f>
        <v>728234</v>
      </c>
      <c r="E1203" s="58">
        <v>0</v>
      </c>
      <c r="F1203" s="58">
        <v>0</v>
      </c>
      <c r="G1203" s="59">
        <f t="shared" si="38"/>
        <v>494177.18400000001</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107940</v>
      </c>
      <c r="D1208" s="58">
        <f>Bil!E243</f>
        <v>145440</v>
      </c>
      <c r="E1208" s="58">
        <v>0</v>
      </c>
      <c r="F1208" s="58">
        <v>0</v>
      </c>
      <c r="G1208" s="59">
        <f t="shared" si="38"/>
        <v>92526.24</v>
      </c>
      <c r="H1208" s="59">
        <f t="shared" si="37"/>
        <v>0</v>
      </c>
      <c r="I1208" s="60"/>
    </row>
    <row r="1209" spans="1:9" x14ac:dyDescent="0.25">
      <c r="A1209" s="57">
        <v>152</v>
      </c>
      <c r="B1209" s="58">
        <f>Bil!C244</f>
        <v>233</v>
      </c>
      <c r="C1209" s="58">
        <f>Bil!D244</f>
        <v>107940</v>
      </c>
      <c r="D1209" s="58">
        <f>Bil!E244</f>
        <v>145440</v>
      </c>
      <c r="E1209" s="58">
        <v>0</v>
      </c>
      <c r="F1209" s="58">
        <v>0</v>
      </c>
      <c r="G1209" s="59">
        <f t="shared" si="38"/>
        <v>92925.060000000012</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90774</v>
      </c>
      <c r="D1212" s="58">
        <f>Bil!E247</f>
        <v>98484</v>
      </c>
      <c r="E1212" s="58">
        <v>0</v>
      </c>
      <c r="F1212" s="58">
        <v>0</v>
      </c>
      <c r="G1212" s="59">
        <f t="shared" si="38"/>
        <v>67907.111999999994</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90774</v>
      </c>
      <c r="D1214" s="58">
        <f>Bil!E249</f>
        <v>98484</v>
      </c>
      <c r="E1214" s="58">
        <v>0</v>
      </c>
      <c r="F1214" s="58">
        <v>0</v>
      </c>
      <c r="G1214" s="59">
        <f t="shared" si="38"/>
        <v>68482.59599999999</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50555</v>
      </c>
      <c r="D1216" s="58">
        <f>Bil!E251</f>
        <v>36948</v>
      </c>
      <c r="E1216" s="58">
        <v>0</v>
      </c>
      <c r="F1216" s="58">
        <v>0</v>
      </c>
      <c r="G1216" s="59">
        <f t="shared" si="38"/>
        <v>29868.239999999998</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50555</v>
      </c>
      <c r="D1225" s="58">
        <f>Bil!E261</f>
        <v>36948</v>
      </c>
      <c r="E1225" s="58">
        <v>0</v>
      </c>
      <c r="F1225" s="58">
        <v>0</v>
      </c>
      <c r="G1225" s="59">
        <f t="shared" si="38"/>
        <v>30988.298999999999</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4998</v>
      </c>
      <c r="D1228" s="58">
        <f>Bil!E264</f>
        <v>774</v>
      </c>
      <c r="E1228" s="58">
        <v>0</v>
      </c>
      <c r="F1228" s="58">
        <v>0</v>
      </c>
      <c r="G1228" s="59">
        <f t="shared" si="38"/>
        <v>1649.5920000000001</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101250</v>
      </c>
      <c r="D1231" s="58">
        <f>Bil!E267</f>
        <v>156100</v>
      </c>
      <c r="E1231" s="58">
        <v>0</v>
      </c>
      <c r="F1231" s="58">
        <v>0</v>
      </c>
      <c r="G1231" s="59">
        <f t="shared" si="38"/>
        <v>105429.75</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47814</v>
      </c>
      <c r="D1251" s="58">
        <f>Bil!E287</f>
        <v>64283</v>
      </c>
      <c r="E1251" s="58">
        <v>0</v>
      </c>
      <c r="F1251" s="58">
        <v>0</v>
      </c>
      <c r="G1251" s="59">
        <f t="shared" si="40"/>
        <v>48504.5</v>
      </c>
      <c r="H1251" s="59">
        <f t="shared" si="39"/>
        <v>0</v>
      </c>
      <c r="I1251" s="60"/>
    </row>
    <row r="1252" spans="1:9" x14ac:dyDescent="0.25">
      <c r="A1252" s="57">
        <v>152</v>
      </c>
      <c r="B1252" s="58">
        <f>Bil!C288</f>
        <v>276</v>
      </c>
      <c r="C1252" s="58">
        <f>Bil!D288</f>
        <v>866042</v>
      </c>
      <c r="D1252" s="58">
        <f>Bil!E288</f>
        <v>898668</v>
      </c>
      <c r="E1252" s="58">
        <v>0</v>
      </c>
      <c r="F1252" s="58">
        <v>0</v>
      </c>
      <c r="G1252" s="59">
        <f t="shared" si="40"/>
        <v>735092.3280000001</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5036</v>
      </c>
      <c r="D1262" s="58">
        <f>Bil!E298</f>
        <v>5206</v>
      </c>
      <c r="E1262" s="58">
        <v>0</v>
      </c>
      <c r="F1262" s="58">
        <v>0</v>
      </c>
      <c r="G1262" s="59">
        <f t="shared" si="40"/>
        <v>4418.1279999999997</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8692</v>
      </c>
      <c r="D1266" s="58">
        <f>Bil!E302</f>
        <v>19386</v>
      </c>
      <c r="E1266" s="58">
        <v>0</v>
      </c>
      <c r="F1266" s="58">
        <v>0</v>
      </c>
      <c r="G1266" s="59">
        <f t="shared" si="40"/>
        <v>13764.56</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11223789</v>
      </c>
      <c r="D1396" s="58">
        <f>RasF!E121</f>
        <v>12223226</v>
      </c>
      <c r="E1396" s="58">
        <v>0</v>
      </c>
      <c r="F1396" s="58">
        <v>0</v>
      </c>
      <c r="G1396" s="59">
        <f t="shared" si="44"/>
        <v>3923726.5100000002</v>
      </c>
      <c r="H1396" s="59">
        <f t="shared" si="43"/>
        <v>0</v>
      </c>
      <c r="I1396" s="60"/>
    </row>
    <row r="1397" spans="1:9" x14ac:dyDescent="0.25">
      <c r="A1397" s="57">
        <v>154</v>
      </c>
      <c r="B1397" s="58">
        <f>RasF!C122</f>
        <v>111</v>
      </c>
      <c r="C1397" s="58">
        <f>RasF!D122</f>
        <v>10932671</v>
      </c>
      <c r="D1397" s="58">
        <f>RasF!E122</f>
        <v>11870373</v>
      </c>
      <c r="E1397" s="58">
        <v>0</v>
      </c>
      <c r="F1397" s="58">
        <v>0</v>
      </c>
      <c r="G1397" s="59">
        <f t="shared" si="44"/>
        <v>3848749.2869999995</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10932671</v>
      </c>
      <c r="D1399" s="58">
        <f>RasF!E124</f>
        <v>11870373</v>
      </c>
      <c r="E1399" s="58">
        <v>0</v>
      </c>
      <c r="F1399" s="58">
        <v>0</v>
      </c>
      <c r="G1399" s="59">
        <f t="shared" si="44"/>
        <v>3918096.1210000003</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291118</v>
      </c>
      <c r="D1408" s="58">
        <f>RasF!E133</f>
        <v>352853</v>
      </c>
      <c r="E1408" s="58">
        <v>0</v>
      </c>
      <c r="F1408" s="58">
        <v>0</v>
      </c>
      <c r="G1408" s="59">
        <f t="shared" si="44"/>
        <v>121612.52799999999</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11223789</v>
      </c>
      <c r="D1423" s="67">
        <f>RasF!E148</f>
        <v>12223226</v>
      </c>
      <c r="E1423" s="67">
        <v>0</v>
      </c>
      <c r="F1423" s="67">
        <v>0</v>
      </c>
      <c r="G1423" s="68">
        <f t="shared" si="44"/>
        <v>4886823.017</v>
      </c>
      <c r="H1423" s="68">
        <f t="shared" si="45"/>
        <v>0</v>
      </c>
      <c r="I1423" s="69"/>
    </row>
    <row r="1424" spans="1:9" x14ac:dyDescent="0.25">
      <c r="A1424" s="62">
        <v>156</v>
      </c>
      <c r="B1424" s="63">
        <f>PVRIO!C12</f>
        <v>1</v>
      </c>
      <c r="C1424" s="70">
        <f>PVRIO!D12</f>
        <v>2004</v>
      </c>
      <c r="D1424" s="70">
        <f>PVRIO!E12</f>
        <v>74302</v>
      </c>
      <c r="E1424" s="70">
        <v>0</v>
      </c>
      <c r="F1424" s="70">
        <v>0</v>
      </c>
      <c r="G1424" s="64">
        <f t="shared" si="44"/>
        <v>150.608</v>
      </c>
      <c r="H1424" s="64">
        <f t="shared" si="45"/>
        <v>0</v>
      </c>
      <c r="I1424" s="65">
        <v>0</v>
      </c>
    </row>
    <row r="1425" spans="1:9" x14ac:dyDescent="0.25">
      <c r="A1425" s="57">
        <v>156</v>
      </c>
      <c r="B1425" s="58">
        <f>PVRIO!C13</f>
        <v>2</v>
      </c>
      <c r="C1425" s="61">
        <f>PVRIO!D13</f>
        <v>2004</v>
      </c>
      <c r="D1425" s="61">
        <f>PVRIO!E13</f>
        <v>74302</v>
      </c>
      <c r="E1425" s="61">
        <v>0</v>
      </c>
      <c r="F1425" s="61">
        <v>0</v>
      </c>
      <c r="G1425" s="59">
        <f t="shared" ref="G1425:G1467" si="46">B1425/1000*C1425+B1425/500*D1425</f>
        <v>301.21600000000001</v>
      </c>
      <c r="H1425" s="59">
        <f t="shared" si="45"/>
        <v>0</v>
      </c>
      <c r="I1425" s="60">
        <v>0</v>
      </c>
    </row>
    <row r="1426" spans="1:9" x14ac:dyDescent="0.25">
      <c r="A1426" s="57">
        <v>156</v>
      </c>
      <c r="B1426" s="58">
        <f>PVRIO!C14</f>
        <v>3</v>
      </c>
      <c r="C1426" s="61">
        <f>PVRIO!D14</f>
        <v>2004</v>
      </c>
      <c r="D1426" s="61">
        <f>PVRIO!E14</f>
        <v>74302</v>
      </c>
      <c r="E1426" s="61">
        <v>0</v>
      </c>
      <c r="F1426" s="61">
        <v>0</v>
      </c>
      <c r="G1426" s="59">
        <f t="shared" si="46"/>
        <v>451.82400000000001</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74302</v>
      </c>
      <c r="E1428" s="61">
        <v>0</v>
      </c>
      <c r="F1428" s="61">
        <v>0</v>
      </c>
      <c r="G1428" s="59">
        <f t="shared" si="46"/>
        <v>743.02</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2004</v>
      </c>
      <c r="D1430" s="61">
        <f>PVRIO!E18</f>
        <v>0</v>
      </c>
      <c r="E1430" s="61">
        <v>0</v>
      </c>
      <c r="F1430" s="61">
        <v>0</v>
      </c>
      <c r="G1430" s="59">
        <f t="shared" si="46"/>
        <v>14.028</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913854</v>
      </c>
      <c r="D1468" s="70"/>
      <c r="E1468" s="70">
        <v>0</v>
      </c>
      <c r="F1468" s="70">
        <v>0</v>
      </c>
      <c r="G1468" s="64">
        <f t="shared" ref="G1468:G1499" si="51">B1468/1000*C1468</f>
        <v>913.85400000000004</v>
      </c>
      <c r="H1468" s="64">
        <f t="shared" ref="H1468:H1499" si="52">ABS(C1468-ROUND(C1468,0))</f>
        <v>0</v>
      </c>
      <c r="I1468" s="65"/>
    </row>
    <row r="1469" spans="1:9" x14ac:dyDescent="0.25">
      <c r="A1469" s="73">
        <v>159</v>
      </c>
      <c r="B1469" s="61">
        <f>Obv!C13</f>
        <v>2</v>
      </c>
      <c r="C1469" s="61">
        <f>Obv!D13</f>
        <v>12655972</v>
      </c>
      <c r="D1469" s="61">
        <v>0</v>
      </c>
      <c r="E1469" s="61">
        <v>0</v>
      </c>
      <c r="F1469" s="61">
        <v>0</v>
      </c>
      <c r="G1469" s="59">
        <f t="shared" si="51"/>
        <v>25311.944</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12194955</v>
      </c>
      <c r="D1471" s="61">
        <v>0</v>
      </c>
      <c r="E1471" s="61">
        <v>0</v>
      </c>
      <c r="F1471" s="61">
        <v>0</v>
      </c>
      <c r="G1471" s="59">
        <f t="shared" si="51"/>
        <v>48779.82</v>
      </c>
      <c r="H1471" s="59">
        <f t="shared" si="52"/>
        <v>0</v>
      </c>
      <c r="I1471" s="60"/>
    </row>
    <row r="1472" spans="1:9" x14ac:dyDescent="0.25">
      <c r="A1472" s="73">
        <v>159</v>
      </c>
      <c r="B1472" s="61">
        <f>Obv!C16</f>
        <v>5</v>
      </c>
      <c r="C1472" s="61">
        <f>Obv!D16</f>
        <v>9496554</v>
      </c>
      <c r="D1472" s="61">
        <v>0</v>
      </c>
      <c r="E1472" s="61">
        <v>0</v>
      </c>
      <c r="F1472" s="61">
        <v>0</v>
      </c>
      <c r="G1472" s="59">
        <f t="shared" si="51"/>
        <v>47482.770000000004</v>
      </c>
      <c r="H1472" s="59">
        <f t="shared" si="52"/>
        <v>0</v>
      </c>
      <c r="I1472" s="60"/>
    </row>
    <row r="1473" spans="1:9" x14ac:dyDescent="0.25">
      <c r="A1473" s="73">
        <v>159</v>
      </c>
      <c r="B1473" s="61">
        <f>Obv!C17</f>
        <v>6</v>
      </c>
      <c r="C1473" s="61">
        <f>Obv!D17</f>
        <v>2162511</v>
      </c>
      <c r="D1473" s="61">
        <v>0</v>
      </c>
      <c r="E1473" s="61">
        <v>0</v>
      </c>
      <c r="F1473" s="61">
        <v>0</v>
      </c>
      <c r="G1473" s="59">
        <f t="shared" si="51"/>
        <v>12975.066000000001</v>
      </c>
      <c r="H1473" s="59">
        <f t="shared" si="52"/>
        <v>0</v>
      </c>
      <c r="I1473" s="60"/>
    </row>
    <row r="1474" spans="1:9" x14ac:dyDescent="0.25">
      <c r="A1474" s="73">
        <v>159</v>
      </c>
      <c r="B1474" s="61">
        <f>Obv!C18</f>
        <v>7</v>
      </c>
      <c r="C1474" s="61">
        <f>Obv!D18</f>
        <v>122</v>
      </c>
      <c r="D1474" s="61">
        <v>0</v>
      </c>
      <c r="E1474" s="61">
        <v>0</v>
      </c>
      <c r="F1474" s="61">
        <v>0</v>
      </c>
      <c r="G1474" s="59">
        <f t="shared" si="51"/>
        <v>0.85399999999999998</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15572</v>
      </c>
      <c r="D1476" s="61">
        <v>0</v>
      </c>
      <c r="E1476" s="61">
        <v>0</v>
      </c>
      <c r="F1476" s="61">
        <v>0</v>
      </c>
      <c r="G1476" s="59">
        <f t="shared" si="51"/>
        <v>140.148</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520196</v>
      </c>
      <c r="D1478" s="61">
        <v>0</v>
      </c>
      <c r="E1478" s="61">
        <v>0</v>
      </c>
      <c r="F1478" s="61">
        <v>0</v>
      </c>
      <c r="G1478" s="59">
        <f t="shared" si="51"/>
        <v>5722.1559999999999</v>
      </c>
      <c r="H1478" s="59">
        <f t="shared" si="52"/>
        <v>0</v>
      </c>
      <c r="I1478" s="60"/>
    </row>
    <row r="1479" spans="1:9" x14ac:dyDescent="0.25">
      <c r="A1479" s="73">
        <v>159</v>
      </c>
      <c r="B1479" s="61">
        <f>Obv!C23</f>
        <v>12</v>
      </c>
      <c r="C1479" s="61">
        <f>Obv!D23</f>
        <v>461017</v>
      </c>
      <c r="D1479" s="61">
        <v>0</v>
      </c>
      <c r="E1479" s="61">
        <v>0</v>
      </c>
      <c r="F1479" s="61">
        <v>0</v>
      </c>
      <c r="G1479" s="59">
        <f t="shared" si="51"/>
        <v>5532.2039999999997</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12606875</v>
      </c>
      <c r="D1486" s="61">
        <v>0</v>
      </c>
      <c r="E1486" s="61">
        <v>0</v>
      </c>
      <c r="F1486" s="61">
        <v>0</v>
      </c>
      <c r="G1486" s="59">
        <f t="shared" si="51"/>
        <v>239530.625</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12145858</v>
      </c>
      <c r="D1488" s="61">
        <v>0</v>
      </c>
      <c r="E1488" s="61">
        <v>0</v>
      </c>
      <c r="F1488" s="61">
        <v>0</v>
      </c>
      <c r="G1488" s="59">
        <f t="shared" si="51"/>
        <v>255063.01800000001</v>
      </c>
      <c r="H1488" s="59">
        <f t="shared" si="52"/>
        <v>0</v>
      </c>
      <c r="I1488" s="60"/>
    </row>
    <row r="1489" spans="1:9" x14ac:dyDescent="0.25">
      <c r="A1489" s="73">
        <v>159</v>
      </c>
      <c r="B1489" s="61">
        <f>Obv!C33</f>
        <v>22</v>
      </c>
      <c r="C1489" s="61">
        <f>Obv!D33</f>
        <v>9477615</v>
      </c>
      <c r="D1489" s="61">
        <v>0</v>
      </c>
      <c r="E1489" s="61">
        <v>0</v>
      </c>
      <c r="F1489" s="61">
        <v>0</v>
      </c>
      <c r="G1489" s="59">
        <f t="shared" si="51"/>
        <v>208507.53</v>
      </c>
      <c r="H1489" s="59">
        <f t="shared" si="52"/>
        <v>0</v>
      </c>
      <c r="I1489" s="60"/>
    </row>
    <row r="1490" spans="1:9" x14ac:dyDescent="0.25">
      <c r="A1490" s="73">
        <v>159</v>
      </c>
      <c r="B1490" s="61">
        <f>Obv!C34</f>
        <v>23</v>
      </c>
      <c r="C1490" s="61">
        <f>Obv!D34</f>
        <v>2130650</v>
      </c>
      <c r="D1490" s="61">
        <v>0</v>
      </c>
      <c r="E1490" s="61">
        <v>0</v>
      </c>
      <c r="F1490" s="61">
        <v>0</v>
      </c>
      <c r="G1490" s="59">
        <f t="shared" si="51"/>
        <v>49004.95</v>
      </c>
      <c r="H1490" s="59">
        <f t="shared" si="52"/>
        <v>0</v>
      </c>
      <c r="I1490" s="60"/>
    </row>
    <row r="1491" spans="1:9" x14ac:dyDescent="0.25">
      <c r="A1491" s="73">
        <v>159</v>
      </c>
      <c r="B1491" s="61">
        <f>Obv!C35</f>
        <v>24</v>
      </c>
      <c r="C1491" s="61">
        <f>Obv!D35</f>
        <v>156</v>
      </c>
      <c r="D1491" s="61">
        <v>0</v>
      </c>
      <c r="E1491" s="61">
        <v>0</v>
      </c>
      <c r="F1491" s="61">
        <v>0</v>
      </c>
      <c r="G1491" s="59">
        <f t="shared" si="51"/>
        <v>3.7440000000000002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17025</v>
      </c>
      <c r="D1493" s="61">
        <v>0</v>
      </c>
      <c r="E1493" s="61">
        <v>0</v>
      </c>
      <c r="F1493" s="61">
        <v>0</v>
      </c>
      <c r="G1493" s="59">
        <f t="shared" si="51"/>
        <v>442.65</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520412</v>
      </c>
      <c r="D1495" s="61">
        <v>0</v>
      </c>
      <c r="E1495" s="61">
        <v>0</v>
      </c>
      <c r="F1495" s="61">
        <v>0</v>
      </c>
      <c r="G1495" s="59">
        <f t="shared" si="51"/>
        <v>14571.536</v>
      </c>
      <c r="H1495" s="59">
        <f t="shared" si="52"/>
        <v>0</v>
      </c>
      <c r="I1495" s="60"/>
    </row>
    <row r="1496" spans="1:9" x14ac:dyDescent="0.25">
      <c r="A1496" s="73">
        <v>159</v>
      </c>
      <c r="B1496" s="61">
        <f>Obv!C40</f>
        <v>29</v>
      </c>
      <c r="C1496" s="61">
        <f>Obv!D40</f>
        <v>461017</v>
      </c>
      <c r="D1496" s="61">
        <v>0</v>
      </c>
      <c r="E1496" s="61">
        <v>0</v>
      </c>
      <c r="F1496" s="61">
        <v>0</v>
      </c>
      <c r="G1496" s="59">
        <f t="shared" si="51"/>
        <v>13369.493</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962951</v>
      </c>
      <c r="D1503" s="61">
        <v>0</v>
      </c>
      <c r="E1503" s="61">
        <v>0</v>
      </c>
      <c r="F1503" s="61">
        <v>0</v>
      </c>
      <c r="G1503" s="59">
        <f t="shared" si="53"/>
        <v>34666.235999999997</v>
      </c>
      <c r="H1503" s="59">
        <f t="shared" si="54"/>
        <v>0</v>
      </c>
      <c r="I1503" s="60"/>
    </row>
    <row r="1504" spans="1:9" x14ac:dyDescent="0.25">
      <c r="A1504" s="73">
        <v>159</v>
      </c>
      <c r="B1504" s="61">
        <f>Obv!C48</f>
        <v>37</v>
      </c>
      <c r="C1504" s="61">
        <f>Obv!D48</f>
        <v>64283</v>
      </c>
      <c r="D1504" s="61">
        <v>0</v>
      </c>
      <c r="E1504" s="61">
        <v>0</v>
      </c>
      <c r="F1504" s="61">
        <v>0</v>
      </c>
      <c r="G1504" s="59">
        <f t="shared" si="53"/>
        <v>2378.471</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64283</v>
      </c>
      <c r="D1510" s="61">
        <v>0</v>
      </c>
      <c r="E1510" s="61">
        <v>0</v>
      </c>
      <c r="F1510" s="61">
        <v>0</v>
      </c>
      <c r="G1510" s="59">
        <f t="shared" si="53"/>
        <v>2764.1689999999999</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63795</v>
      </c>
      <c r="D1516" s="61">
        <v>0</v>
      </c>
      <c r="E1516" s="61">
        <v>0</v>
      </c>
      <c r="F1516" s="61">
        <v>0</v>
      </c>
      <c r="G1516" s="59">
        <f t="shared" si="53"/>
        <v>3125.9549999999999</v>
      </c>
      <c r="H1516" s="59">
        <f t="shared" si="54"/>
        <v>0</v>
      </c>
      <c r="I1516" s="60"/>
    </row>
    <row r="1517" spans="1:9" x14ac:dyDescent="0.25">
      <c r="A1517" s="73">
        <v>159</v>
      </c>
      <c r="B1517" s="61">
        <f>Obv!C61</f>
        <v>50</v>
      </c>
      <c r="C1517" s="61">
        <f>Obv!D61</f>
        <v>63795</v>
      </c>
      <c r="D1517" s="61">
        <v>0</v>
      </c>
      <c r="E1517" s="61">
        <v>0</v>
      </c>
      <c r="F1517" s="61">
        <v>0</v>
      </c>
      <c r="G1517" s="59">
        <f t="shared" si="53"/>
        <v>3189.75</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488</v>
      </c>
      <c r="D1521" s="61">
        <v>0</v>
      </c>
      <c r="E1521" s="61">
        <v>0</v>
      </c>
      <c r="F1521" s="61">
        <v>0</v>
      </c>
      <c r="G1521" s="59">
        <f t="shared" si="53"/>
        <v>26.352</v>
      </c>
      <c r="H1521" s="59">
        <f t="shared" si="54"/>
        <v>0</v>
      </c>
      <c r="I1521" s="60"/>
    </row>
    <row r="1522" spans="1:9" x14ac:dyDescent="0.25">
      <c r="A1522" s="73">
        <v>159</v>
      </c>
      <c r="B1522" s="61">
        <f>Obv!C66</f>
        <v>55</v>
      </c>
      <c r="C1522" s="61">
        <f>Obv!D66</f>
        <v>488</v>
      </c>
      <c r="D1522" s="61">
        <v>0</v>
      </c>
      <c r="E1522" s="61">
        <v>0</v>
      </c>
      <c r="F1522" s="61">
        <v>0</v>
      </c>
      <c r="G1522" s="59">
        <f t="shared" si="53"/>
        <v>26.84</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898668</v>
      </c>
      <c r="D1557" s="61">
        <v>0</v>
      </c>
      <c r="E1557" s="61">
        <v>0</v>
      </c>
      <c r="F1557" s="61">
        <v>0</v>
      </c>
      <c r="G1557" s="59">
        <f t="shared" si="55"/>
        <v>80880.12</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898668</v>
      </c>
      <c r="D1559" s="61">
        <v>0</v>
      </c>
      <c r="E1559" s="61">
        <v>0</v>
      </c>
      <c r="F1559" s="61">
        <v>0</v>
      </c>
      <c r="G1559" s="59">
        <f t="shared" si="55"/>
        <v>82677.456000000006</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42" activePane="bottomLeft" state="frozen"/>
      <selection pane="bottomLeft" activeCell="K19" sqref="K19"/>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19</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11935</v>
      </c>
      <c r="C6" s="12"/>
      <c r="D6" s="360" t="s">
        <v>3128</v>
      </c>
      <c r="E6" s="361"/>
      <c r="F6" s="15" t="s">
        <v>237</v>
      </c>
      <c r="G6" s="12"/>
      <c r="H6" s="12"/>
      <c r="I6" s="12"/>
      <c r="J6" s="368">
        <f>SUM(Skriveni!G2:G1561)</f>
        <v>285896037.00799984</v>
      </c>
      <c r="K6" s="368"/>
    </row>
    <row r="7" spans="1:11" ht="3" customHeight="1" x14ac:dyDescent="0.25">
      <c r="A7" s="12"/>
      <c r="B7" s="12"/>
      <c r="C7" s="12"/>
      <c r="D7" s="12"/>
      <c r="E7" s="12"/>
      <c r="F7" s="12"/>
      <c r="G7" s="12"/>
      <c r="H7" s="12"/>
      <c r="I7" s="12"/>
      <c r="J7" s="12"/>
      <c r="K7" s="12"/>
    </row>
    <row r="8" spans="1:11" ht="15" customHeight="1" x14ac:dyDescent="0.25">
      <c r="A8" s="22" t="s">
        <v>3125</v>
      </c>
      <c r="B8" s="27">
        <v>303608</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20000</v>
      </c>
      <c r="C12" s="357" t="s">
        <v>3009</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77392284322</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98</v>
      </c>
      <c r="C22" s="351" t="str">
        <f>IF(B22&gt;0, "Županija: " &amp; LOOKUP(H2,A83:A103,B83:B103) &amp; ", grad/općina: " &amp; LOOKUP(B22,A107:A663,B107:B663),"Šifra grada/općine nije upisana")</f>
        <v>Županija: DUBROVAČKO-NERETVANSKA, grad/općina: DUBROVNIK</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4300</v>
      </c>
      <c r="C31" s="388" t="s">
        <v>1591</v>
      </c>
      <c r="D31" s="389"/>
      <c r="E31" s="82" t="str">
        <f>IF(Kont!E292&gt;0,Kont!E292,"Nema")</f>
        <v>Nema</v>
      </c>
      <c r="F31" s="12"/>
      <c r="G31" s="13" t="s">
        <v>1449</v>
      </c>
      <c r="H31" s="380" t="s">
        <v>4298</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11231531</v>
      </c>
      <c r="K39" s="114">
        <f>PRRAS!E12</f>
        <v>12257854</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11110769</v>
      </c>
      <c r="K40" s="117">
        <f>PRRAS!E159</f>
        <v>11761868</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17166</v>
      </c>
      <c r="K41" s="117">
        <f>PRRAS!E648</f>
        <v>46956</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34452563</v>
      </c>
      <c r="K43" s="114">
        <f>Bil!E13</f>
        <v>34005841</v>
      </c>
    </row>
    <row r="44" spans="1:11" ht="12.9" customHeight="1" x14ac:dyDescent="0.25">
      <c r="A44" s="371"/>
      <c r="B44" s="376" t="str">
        <f>Bil!B74</f>
        <v>Financijska imovina (AOP 064+073+081+112+128+140+157+158)</v>
      </c>
      <c r="C44" s="401"/>
      <c r="D44" s="401"/>
      <c r="E44" s="401"/>
      <c r="F44" s="401"/>
      <c r="G44" s="401"/>
      <c r="H44" s="401"/>
      <c r="I44" s="115">
        <f>Bil!C74</f>
        <v>63</v>
      </c>
      <c r="J44" s="116">
        <f>Bil!D74</f>
        <v>973867</v>
      </c>
      <c r="K44" s="117">
        <f>Bil!E74</f>
        <v>1046855</v>
      </c>
    </row>
    <row r="45" spans="1:11" ht="12.9" customHeight="1" x14ac:dyDescent="0.25">
      <c r="A45" s="371"/>
      <c r="B45" s="376" t="str">
        <f>Bil!B174</f>
        <v xml:space="preserve">Obveze (AOP 164+175+176+192+220) </v>
      </c>
      <c r="C45" s="401"/>
      <c r="D45" s="401"/>
      <c r="E45" s="401"/>
      <c r="F45" s="401"/>
      <c r="G45" s="401"/>
      <c r="H45" s="401"/>
      <c r="I45" s="115">
        <f>Bil!C174</f>
        <v>163</v>
      </c>
      <c r="J45" s="116">
        <f>Bil!D174</f>
        <v>913856</v>
      </c>
      <c r="K45" s="117">
        <f>Bil!E174</f>
        <v>962951</v>
      </c>
    </row>
    <row r="46" spans="1:11" ht="12.9" customHeight="1" x14ac:dyDescent="0.25">
      <c r="A46" s="372"/>
      <c r="B46" s="390" t="str">
        <f>Bil!B234</f>
        <v>Vlastiti izvori (224 + 232 - 236 + 240 do 242)</v>
      </c>
      <c r="C46" s="391"/>
      <c r="D46" s="391"/>
      <c r="E46" s="391"/>
      <c r="F46" s="391"/>
      <c r="G46" s="391"/>
      <c r="H46" s="391"/>
      <c r="I46" s="118">
        <f>Bil!C234</f>
        <v>223</v>
      </c>
      <c r="J46" s="119">
        <f>Bil!D234</f>
        <v>34512574</v>
      </c>
      <c r="K46" s="120">
        <f>Bil!E234</f>
        <v>34089745</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11223789</v>
      </c>
      <c r="K50" s="117">
        <f>RasF!E121</f>
        <v>12223226</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11223789</v>
      </c>
      <c r="K51" s="120">
        <f>RasF!E148</f>
        <v>12223226</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2004</v>
      </c>
      <c r="K52" s="114">
        <f>PVRIO!E12</f>
        <v>74302</v>
      </c>
    </row>
    <row r="53" spans="1:11" ht="12.9" customHeight="1" x14ac:dyDescent="0.25">
      <c r="A53" s="371"/>
      <c r="B53" s="401" t="str">
        <f>PVRIO!B29</f>
        <v>Promjene u obujmu imovine (AOP 019+026)</v>
      </c>
      <c r="C53" s="401"/>
      <c r="D53" s="401"/>
      <c r="E53" s="401"/>
      <c r="F53" s="401"/>
      <c r="G53" s="401"/>
      <c r="H53" s="401"/>
      <c r="I53" s="115">
        <f>PVRIO!C29</f>
        <v>18</v>
      </c>
      <c r="J53" s="116">
        <f>PVRIO!D29</f>
        <v>0</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913854</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962951</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64283</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898668</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9" activePane="bottomLeft" state="frozen"/>
      <selection pane="bottomLeft" activeCell="E285" sqref="E285"/>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11935</v>
      </c>
      <c r="C4" s="414"/>
      <c r="D4" s="414"/>
      <c r="E4" s="415">
        <f>SUM(Skriveni!G2:G976)</f>
        <v>151291324.36599997</v>
      </c>
      <c r="F4" s="416"/>
    </row>
    <row r="5" spans="1:7" s="23" customFormat="1" ht="15" customHeight="1" x14ac:dyDescent="0.2">
      <c r="B5" s="413" t="str">
        <f>"Naziv: "&amp;IF(RefStr!B10&lt;&gt;"",RefStr!B10,"_______________________________________")</f>
        <v>Naziv: OŠ MARINA DRŽIĆA</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8520 Osnovno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11231531</v>
      </c>
      <c r="E12" s="147">
        <f>E13+E50+E56+E85+E116+E134+E141+E147</f>
        <v>12257854</v>
      </c>
      <c r="F12" s="148">
        <f>IF(D12&lt;&gt;0,IF(E12/D12&gt;=100,"&gt;&gt;100",E12/D12*100),"-")</f>
        <v>109.13787265511709</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8454289</v>
      </c>
      <c r="E56" s="147">
        <f>E57+E60+E65+E68+E71+E74+E77+E80</f>
        <v>8887316</v>
      </c>
      <c r="F56" s="150">
        <f t="shared" si="0"/>
        <v>105.12198009791243</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0</v>
      </c>
      <c r="F68" s="150" t="str">
        <f t="shared" si="0"/>
        <v>-</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8454289</v>
      </c>
      <c r="E74" s="147">
        <f>SUM(E75:E76)</f>
        <v>8887316</v>
      </c>
      <c r="F74" s="150">
        <f t="shared" si="0"/>
        <v>105.12198009791243</v>
      </c>
    </row>
    <row r="75" spans="1:6" s="8" customFormat="1" x14ac:dyDescent="0.25">
      <c r="A75" s="145" t="s">
        <v>1142</v>
      </c>
      <c r="B75" s="146" t="s">
        <v>3980</v>
      </c>
      <c r="C75" s="345">
        <v>64</v>
      </c>
      <c r="D75" s="149">
        <v>8454289</v>
      </c>
      <c r="E75" s="149">
        <v>8781316</v>
      </c>
      <c r="F75" s="148">
        <f t="shared" si="0"/>
        <v>103.86817862507421</v>
      </c>
    </row>
    <row r="76" spans="1:6" s="8" customFormat="1" x14ac:dyDescent="0.25">
      <c r="A76" s="145" t="s">
        <v>3981</v>
      </c>
      <c r="B76" s="146" t="s">
        <v>3982</v>
      </c>
      <c r="C76" s="345">
        <v>65</v>
      </c>
      <c r="D76" s="149"/>
      <c r="E76" s="149">
        <v>106000</v>
      </c>
      <c r="F76" s="148" t="str">
        <f t="shared" si="0"/>
        <v>-</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22</v>
      </c>
      <c r="E85" s="147">
        <f>E86+E94+E101+E109</f>
        <v>18</v>
      </c>
      <c r="F85" s="150">
        <f t="shared" si="1"/>
        <v>81.818181818181827</v>
      </c>
    </row>
    <row r="86" spans="1:6" s="8" customFormat="1" x14ac:dyDescent="0.25">
      <c r="A86" s="145">
        <v>641</v>
      </c>
      <c r="B86" s="146" t="s">
        <v>929</v>
      </c>
      <c r="C86" s="345">
        <v>75</v>
      </c>
      <c r="D86" s="147">
        <f>SUM(D87:D93)</f>
        <v>22</v>
      </c>
      <c r="E86" s="147">
        <f>SUM(E87:E93)</f>
        <v>18</v>
      </c>
      <c r="F86" s="150">
        <f t="shared" si="1"/>
        <v>81.818181818181827</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22</v>
      </c>
      <c r="E88" s="149">
        <v>13</v>
      </c>
      <c r="F88" s="148">
        <f t="shared" si="1"/>
        <v>59.090909090909093</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v>5</v>
      </c>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334362</v>
      </c>
      <c r="E116" s="147">
        <f>E117+E122+E130</f>
        <v>511721</v>
      </c>
      <c r="F116" s="150">
        <f t="shared" si="1"/>
        <v>153.04400619687644</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334362</v>
      </c>
      <c r="E122" s="147">
        <f>SUM(E123:E129)</f>
        <v>511721</v>
      </c>
      <c r="F122" s="150">
        <f t="shared" si="1"/>
        <v>153.04400619687644</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334362</v>
      </c>
      <c r="E127" s="149">
        <v>511721</v>
      </c>
      <c r="F127" s="148">
        <f t="shared" si="1"/>
        <v>153.04400619687644</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29390</v>
      </c>
      <c r="E134" s="147">
        <f>E135+E138</f>
        <v>226275</v>
      </c>
      <c r="F134" s="150">
        <f t="shared" si="1"/>
        <v>769.90472949982984</v>
      </c>
    </row>
    <row r="135" spans="1:6" s="8" customFormat="1" x14ac:dyDescent="0.25">
      <c r="A135" s="145">
        <v>661</v>
      </c>
      <c r="B135" s="146" t="s">
        <v>425</v>
      </c>
      <c r="C135" s="345">
        <v>124</v>
      </c>
      <c r="D135" s="147">
        <f>SUM(D136:D137)</f>
        <v>17290</v>
      </c>
      <c r="E135" s="147">
        <f>SUM(E136:E137)</f>
        <v>19392</v>
      </c>
      <c r="F135" s="150">
        <f t="shared" si="1"/>
        <v>112.15731636784267</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17290</v>
      </c>
      <c r="E137" s="149">
        <v>19392</v>
      </c>
      <c r="F137" s="148">
        <f t="shared" si="1"/>
        <v>112.15731636784267</v>
      </c>
    </row>
    <row r="138" spans="1:6" s="8" customFormat="1" x14ac:dyDescent="0.25">
      <c r="A138" s="145">
        <v>663</v>
      </c>
      <c r="B138" s="151" t="s">
        <v>426</v>
      </c>
      <c r="C138" s="345">
        <v>127</v>
      </c>
      <c r="D138" s="147">
        <f>SUM(D139:D140)</f>
        <v>12100</v>
      </c>
      <c r="E138" s="147">
        <f>SUM(E139:E140)</f>
        <v>206883</v>
      </c>
      <c r="F138" s="150">
        <f t="shared" si="1"/>
        <v>1709.7768595041323</v>
      </c>
    </row>
    <row r="139" spans="1:6" s="8" customFormat="1" x14ac:dyDescent="0.25">
      <c r="A139" s="145">
        <v>6631</v>
      </c>
      <c r="B139" s="146" t="s">
        <v>1502</v>
      </c>
      <c r="C139" s="345">
        <v>128</v>
      </c>
      <c r="D139" s="149">
        <v>12100</v>
      </c>
      <c r="E139" s="149">
        <v>206883</v>
      </c>
      <c r="F139" s="148">
        <f t="shared" si="1"/>
        <v>1709.7768595041323</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2413468</v>
      </c>
      <c r="E141" s="147">
        <f>E142+E146</f>
        <v>2632524</v>
      </c>
      <c r="F141" s="150">
        <f t="shared" si="1"/>
        <v>109.07639960422098</v>
      </c>
    </row>
    <row r="142" spans="1:6" s="8" customFormat="1" ht="22.8" x14ac:dyDescent="0.25">
      <c r="A142" s="145">
        <v>671</v>
      </c>
      <c r="B142" s="154" t="s">
        <v>1672</v>
      </c>
      <c r="C142" s="345">
        <v>131</v>
      </c>
      <c r="D142" s="147">
        <f>SUM(D143:D145)</f>
        <v>2413468</v>
      </c>
      <c r="E142" s="147">
        <f>SUM(E143:E145)</f>
        <v>2632524</v>
      </c>
      <c r="F142" s="150">
        <f t="shared" ref="F142:F205" si="2">IF(D142&lt;&gt;0,IF(E142/D142&gt;=100,"&gt;&gt;100",E142/D142*100),"-")</f>
        <v>109.07639960422098</v>
      </c>
    </row>
    <row r="143" spans="1:6" s="8" customFormat="1" x14ac:dyDescent="0.25">
      <c r="A143" s="145">
        <v>6711</v>
      </c>
      <c r="B143" s="146" t="s">
        <v>3582</v>
      </c>
      <c r="C143" s="345">
        <v>132</v>
      </c>
      <c r="D143" s="149">
        <v>2327817</v>
      </c>
      <c r="E143" s="149">
        <v>2375722</v>
      </c>
      <c r="F143" s="148">
        <f t="shared" si="2"/>
        <v>102.05793668488545</v>
      </c>
    </row>
    <row r="144" spans="1:6" s="8" customFormat="1" x14ac:dyDescent="0.25">
      <c r="A144" s="145">
        <v>6712</v>
      </c>
      <c r="B144" s="151" t="s">
        <v>2276</v>
      </c>
      <c r="C144" s="345">
        <v>133</v>
      </c>
      <c r="D144" s="149">
        <v>85651</v>
      </c>
      <c r="E144" s="149">
        <v>256802</v>
      </c>
      <c r="F144" s="148">
        <f t="shared" si="2"/>
        <v>299.8237031675053</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11110769</v>
      </c>
      <c r="E159" s="147">
        <f>E160+E171+E204+E223+E232+E257+E268</f>
        <v>11761868</v>
      </c>
      <c r="F159" s="150">
        <f t="shared" si="2"/>
        <v>105.86007143159939</v>
      </c>
    </row>
    <row r="160" spans="1:6" s="8" customFormat="1" x14ac:dyDescent="0.25">
      <c r="A160" s="145">
        <v>31</v>
      </c>
      <c r="B160" s="146" t="s">
        <v>431</v>
      </c>
      <c r="C160" s="345">
        <v>149</v>
      </c>
      <c r="D160" s="147">
        <f>D161+D166+D167</f>
        <v>9210161</v>
      </c>
      <c r="E160" s="147">
        <f>E161+E166+E167</f>
        <v>9464873</v>
      </c>
      <c r="F160" s="150">
        <f t="shared" si="2"/>
        <v>102.76555426121215</v>
      </c>
    </row>
    <row r="161" spans="1:6" s="8" customFormat="1" x14ac:dyDescent="0.25">
      <c r="A161" s="145">
        <v>311</v>
      </c>
      <c r="B161" s="146" t="s">
        <v>432</v>
      </c>
      <c r="C161" s="345">
        <v>150</v>
      </c>
      <c r="D161" s="147">
        <f>SUM(D162:D165)</f>
        <v>7579670</v>
      </c>
      <c r="E161" s="147">
        <f>SUM(E162:E165)</f>
        <v>7722203</v>
      </c>
      <c r="F161" s="150">
        <f t="shared" si="2"/>
        <v>101.88046445293793</v>
      </c>
    </row>
    <row r="162" spans="1:6" s="8" customFormat="1" x14ac:dyDescent="0.25">
      <c r="A162" s="145">
        <v>3111</v>
      </c>
      <c r="B162" s="146" t="s">
        <v>385</v>
      </c>
      <c r="C162" s="345">
        <v>151</v>
      </c>
      <c r="D162" s="149">
        <v>7432131</v>
      </c>
      <c r="E162" s="149">
        <v>7587739</v>
      </c>
      <c r="F162" s="148">
        <f t="shared" si="2"/>
        <v>102.0937198227534</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674</v>
      </c>
      <c r="E164" s="149">
        <v>12649</v>
      </c>
      <c r="F164" s="148">
        <f t="shared" si="2"/>
        <v>1876.706231454006</v>
      </c>
    </row>
    <row r="165" spans="1:6" s="8" customFormat="1" x14ac:dyDescent="0.25">
      <c r="A165" s="145">
        <v>3114</v>
      </c>
      <c r="B165" s="146" t="s">
        <v>388</v>
      </c>
      <c r="C165" s="345">
        <v>154</v>
      </c>
      <c r="D165" s="149">
        <v>146865</v>
      </c>
      <c r="E165" s="149">
        <v>121815</v>
      </c>
      <c r="F165" s="148">
        <f t="shared" si="2"/>
        <v>82.943519558778462</v>
      </c>
    </row>
    <row r="166" spans="1:6" s="8" customFormat="1" x14ac:dyDescent="0.25">
      <c r="A166" s="145">
        <v>312</v>
      </c>
      <c r="B166" s="146" t="s">
        <v>1597</v>
      </c>
      <c r="C166" s="345">
        <v>155</v>
      </c>
      <c r="D166" s="149">
        <v>326787</v>
      </c>
      <c r="E166" s="149">
        <v>420062</v>
      </c>
      <c r="F166" s="148">
        <f t="shared" si="2"/>
        <v>128.54305709835458</v>
      </c>
    </row>
    <row r="167" spans="1:6" s="8" customFormat="1" x14ac:dyDescent="0.25">
      <c r="A167" s="145">
        <v>313</v>
      </c>
      <c r="B167" s="146" t="s">
        <v>2853</v>
      </c>
      <c r="C167" s="345">
        <v>156</v>
      </c>
      <c r="D167" s="147">
        <f>SUM(D168:D170)</f>
        <v>1303704</v>
      </c>
      <c r="E167" s="147">
        <f>SUM(E168:E170)</f>
        <v>1322608</v>
      </c>
      <c r="F167" s="150">
        <f t="shared" si="2"/>
        <v>101.45002239772218</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1174850</v>
      </c>
      <c r="E169" s="149">
        <v>1192334</v>
      </c>
      <c r="F169" s="148">
        <f t="shared" si="2"/>
        <v>101.48818998169979</v>
      </c>
    </row>
    <row r="170" spans="1:6" s="8" customFormat="1" x14ac:dyDescent="0.25">
      <c r="A170" s="145">
        <v>3133</v>
      </c>
      <c r="B170" s="146" t="s">
        <v>264</v>
      </c>
      <c r="C170" s="345">
        <v>159</v>
      </c>
      <c r="D170" s="149">
        <v>128854</v>
      </c>
      <c r="E170" s="149">
        <v>130274</v>
      </c>
      <c r="F170" s="148">
        <f t="shared" si="2"/>
        <v>101.10202244400639</v>
      </c>
    </row>
    <row r="171" spans="1:6" s="8" customFormat="1" x14ac:dyDescent="0.25">
      <c r="A171" s="145">
        <v>32</v>
      </c>
      <c r="B171" s="146" t="s">
        <v>433</v>
      </c>
      <c r="C171" s="345">
        <v>160</v>
      </c>
      <c r="D171" s="147">
        <f>D172+D177+D185+D195+D196</f>
        <v>1888213</v>
      </c>
      <c r="E171" s="147">
        <f>E172+E177+E185+E195+E196</f>
        <v>2288209</v>
      </c>
      <c r="F171" s="150">
        <f t="shared" si="2"/>
        <v>121.18383889953093</v>
      </c>
    </row>
    <row r="172" spans="1:6" s="8" customFormat="1" x14ac:dyDescent="0.25">
      <c r="A172" s="145">
        <v>321</v>
      </c>
      <c r="B172" s="146" t="s">
        <v>3359</v>
      </c>
      <c r="C172" s="345">
        <v>161</v>
      </c>
      <c r="D172" s="147">
        <f>SUM(D173:D176)</f>
        <v>231663</v>
      </c>
      <c r="E172" s="147">
        <f>SUM(E173:E176)</f>
        <v>268586</v>
      </c>
      <c r="F172" s="150">
        <f t="shared" si="2"/>
        <v>115.93823787139077</v>
      </c>
    </row>
    <row r="173" spans="1:6" s="8" customFormat="1" x14ac:dyDescent="0.25">
      <c r="A173" s="145">
        <v>3211</v>
      </c>
      <c r="B173" s="146" t="s">
        <v>3243</v>
      </c>
      <c r="C173" s="345">
        <v>162</v>
      </c>
      <c r="D173" s="149">
        <v>50988</v>
      </c>
      <c r="E173" s="149">
        <v>50443</v>
      </c>
      <c r="F173" s="148">
        <f t="shared" si="2"/>
        <v>98.93112104808975</v>
      </c>
    </row>
    <row r="174" spans="1:6" s="8" customFormat="1" x14ac:dyDescent="0.25">
      <c r="A174" s="145">
        <v>3212</v>
      </c>
      <c r="B174" s="146" t="s">
        <v>108</v>
      </c>
      <c r="C174" s="345">
        <v>163</v>
      </c>
      <c r="D174" s="149">
        <v>177277</v>
      </c>
      <c r="E174" s="149">
        <v>207040</v>
      </c>
      <c r="F174" s="148">
        <f t="shared" si="2"/>
        <v>116.78897995791897</v>
      </c>
    </row>
    <row r="175" spans="1:6" s="8" customFormat="1" x14ac:dyDescent="0.25">
      <c r="A175" s="145">
        <v>3213</v>
      </c>
      <c r="B175" s="146" t="s">
        <v>2999</v>
      </c>
      <c r="C175" s="345">
        <v>164</v>
      </c>
      <c r="D175" s="149">
        <v>3398</v>
      </c>
      <c r="E175" s="149">
        <v>11103</v>
      </c>
      <c r="F175" s="148">
        <f t="shared" si="2"/>
        <v>326.75103001765746</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906484</v>
      </c>
      <c r="E177" s="147">
        <f>SUM(E178:E184)</f>
        <v>1067054</v>
      </c>
      <c r="F177" s="150">
        <f t="shared" si="2"/>
        <v>117.71349521888969</v>
      </c>
    </row>
    <row r="178" spans="1:6" s="8" customFormat="1" x14ac:dyDescent="0.25">
      <c r="A178" s="145">
        <v>3221</v>
      </c>
      <c r="B178" s="146" t="s">
        <v>3000</v>
      </c>
      <c r="C178" s="345">
        <v>167</v>
      </c>
      <c r="D178" s="149">
        <v>419419</v>
      </c>
      <c r="E178" s="149">
        <v>423509</v>
      </c>
      <c r="F178" s="148">
        <f t="shared" si="2"/>
        <v>100.97515849305825</v>
      </c>
    </row>
    <row r="179" spans="1:6" s="8" customFormat="1" x14ac:dyDescent="0.25">
      <c r="A179" s="145">
        <v>3222</v>
      </c>
      <c r="B179" s="146" t="s">
        <v>3001</v>
      </c>
      <c r="C179" s="345">
        <v>168</v>
      </c>
      <c r="D179" s="149">
        <v>256070</v>
      </c>
      <c r="E179" s="149">
        <v>352853</v>
      </c>
      <c r="F179" s="148">
        <f t="shared" si="2"/>
        <v>137.79552466122544</v>
      </c>
    </row>
    <row r="180" spans="1:6" s="8" customFormat="1" x14ac:dyDescent="0.25">
      <c r="A180" s="145">
        <v>3223</v>
      </c>
      <c r="B180" s="146" t="s">
        <v>3002</v>
      </c>
      <c r="C180" s="345">
        <v>169</v>
      </c>
      <c r="D180" s="149">
        <v>176410</v>
      </c>
      <c r="E180" s="149">
        <v>222226</v>
      </c>
      <c r="F180" s="148">
        <f t="shared" si="2"/>
        <v>125.97131681877445</v>
      </c>
    </row>
    <row r="181" spans="1:6" s="8" customFormat="1" x14ac:dyDescent="0.25">
      <c r="A181" s="145">
        <v>3224</v>
      </c>
      <c r="B181" s="146" t="s">
        <v>2236</v>
      </c>
      <c r="C181" s="345">
        <v>170</v>
      </c>
      <c r="D181" s="149">
        <v>41696</v>
      </c>
      <c r="E181" s="149">
        <v>48433</v>
      </c>
      <c r="F181" s="148">
        <f t="shared" si="2"/>
        <v>116.15742517267844</v>
      </c>
    </row>
    <row r="182" spans="1:6" s="8" customFormat="1" x14ac:dyDescent="0.25">
      <c r="A182" s="145">
        <v>3225</v>
      </c>
      <c r="B182" s="146" t="s">
        <v>504</v>
      </c>
      <c r="C182" s="345">
        <v>171</v>
      </c>
      <c r="D182" s="149">
        <v>12889</v>
      </c>
      <c r="E182" s="149">
        <v>14124</v>
      </c>
      <c r="F182" s="148">
        <f t="shared" si="2"/>
        <v>109.58181394987973</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c r="E184" s="149">
        <v>5909</v>
      </c>
      <c r="F184" s="148" t="str">
        <f t="shared" si="2"/>
        <v>-</v>
      </c>
    </row>
    <row r="185" spans="1:6" s="8" customFormat="1" x14ac:dyDescent="0.25">
      <c r="A185" s="145">
        <v>323</v>
      </c>
      <c r="B185" s="146" t="s">
        <v>2312</v>
      </c>
      <c r="C185" s="345">
        <v>174</v>
      </c>
      <c r="D185" s="147">
        <f>SUM(D186:D194)</f>
        <v>652252</v>
      </c>
      <c r="E185" s="147">
        <f>SUM(E186:E194)</f>
        <v>822008</v>
      </c>
      <c r="F185" s="150">
        <f t="shared" si="2"/>
        <v>126.02613713718011</v>
      </c>
    </row>
    <row r="186" spans="1:6" s="8" customFormat="1" x14ac:dyDescent="0.25">
      <c r="A186" s="145">
        <v>3231</v>
      </c>
      <c r="B186" s="146" t="s">
        <v>855</v>
      </c>
      <c r="C186" s="345">
        <v>175</v>
      </c>
      <c r="D186" s="149">
        <v>42890</v>
      </c>
      <c r="E186" s="149">
        <v>30640</v>
      </c>
      <c r="F186" s="148">
        <f t="shared" si="2"/>
        <v>71.438563767778035</v>
      </c>
    </row>
    <row r="187" spans="1:6" s="8" customFormat="1" x14ac:dyDescent="0.25">
      <c r="A187" s="145">
        <v>3232</v>
      </c>
      <c r="B187" s="146" t="s">
        <v>3870</v>
      </c>
      <c r="C187" s="345">
        <v>176</v>
      </c>
      <c r="D187" s="149">
        <v>228309</v>
      </c>
      <c r="E187" s="149">
        <v>368384</v>
      </c>
      <c r="F187" s="148">
        <f t="shared" si="2"/>
        <v>161.35325370440938</v>
      </c>
    </row>
    <row r="188" spans="1:6" s="8" customFormat="1" x14ac:dyDescent="0.25">
      <c r="A188" s="145">
        <v>3233</v>
      </c>
      <c r="B188" s="146" t="s">
        <v>3871</v>
      </c>
      <c r="C188" s="345">
        <v>177</v>
      </c>
      <c r="D188" s="149">
        <v>925</v>
      </c>
      <c r="E188" s="149"/>
      <c r="F188" s="148">
        <f t="shared" si="2"/>
        <v>0</v>
      </c>
    </row>
    <row r="189" spans="1:6" s="8" customFormat="1" x14ac:dyDescent="0.25">
      <c r="A189" s="145">
        <v>3234</v>
      </c>
      <c r="B189" s="146" t="s">
        <v>3872</v>
      </c>
      <c r="C189" s="345">
        <v>178</v>
      </c>
      <c r="D189" s="149">
        <v>133727</v>
      </c>
      <c r="E189" s="149">
        <v>197951</v>
      </c>
      <c r="F189" s="148">
        <f t="shared" si="2"/>
        <v>148.02620263671511</v>
      </c>
    </row>
    <row r="190" spans="1:6" s="8" customFormat="1" x14ac:dyDescent="0.25">
      <c r="A190" s="145">
        <v>3235</v>
      </c>
      <c r="B190" s="146" t="s">
        <v>3873</v>
      </c>
      <c r="C190" s="345">
        <v>179</v>
      </c>
      <c r="D190" s="149">
        <v>2231</v>
      </c>
      <c r="E190" s="149"/>
      <c r="F190" s="148">
        <f t="shared" si="2"/>
        <v>0</v>
      </c>
    </row>
    <row r="191" spans="1:6" s="8" customFormat="1" x14ac:dyDescent="0.25">
      <c r="A191" s="145">
        <v>3236</v>
      </c>
      <c r="B191" s="146" t="s">
        <v>3874</v>
      </c>
      <c r="C191" s="345">
        <v>180</v>
      </c>
      <c r="D191" s="149">
        <v>50205</v>
      </c>
      <c r="E191" s="149">
        <v>39330</v>
      </c>
      <c r="F191" s="148">
        <f t="shared" si="2"/>
        <v>78.338810875410815</v>
      </c>
    </row>
    <row r="192" spans="1:6" s="8" customFormat="1" x14ac:dyDescent="0.25">
      <c r="A192" s="145">
        <v>3237</v>
      </c>
      <c r="B192" s="146" t="s">
        <v>3875</v>
      </c>
      <c r="C192" s="345">
        <v>181</v>
      </c>
      <c r="D192" s="149">
        <v>124413</v>
      </c>
      <c r="E192" s="149">
        <v>122416</v>
      </c>
      <c r="F192" s="148">
        <f t="shared" si="2"/>
        <v>98.39486227323512</v>
      </c>
    </row>
    <row r="193" spans="1:6" s="8" customFormat="1" x14ac:dyDescent="0.25">
      <c r="A193" s="145">
        <v>3238</v>
      </c>
      <c r="B193" s="146" t="s">
        <v>702</v>
      </c>
      <c r="C193" s="345">
        <v>182</v>
      </c>
      <c r="D193" s="149">
        <v>8175</v>
      </c>
      <c r="E193" s="149">
        <v>8800</v>
      </c>
      <c r="F193" s="148">
        <f t="shared" si="2"/>
        <v>107.64525993883791</v>
      </c>
    </row>
    <row r="194" spans="1:6" s="8" customFormat="1" x14ac:dyDescent="0.25">
      <c r="A194" s="145">
        <v>3239</v>
      </c>
      <c r="B194" s="146" t="s">
        <v>703</v>
      </c>
      <c r="C194" s="345">
        <v>183</v>
      </c>
      <c r="D194" s="149">
        <v>61377</v>
      </c>
      <c r="E194" s="149">
        <v>54487</v>
      </c>
      <c r="F194" s="148">
        <f t="shared" si="2"/>
        <v>88.774296560600874</v>
      </c>
    </row>
    <row r="195" spans="1:6" s="8" customFormat="1" x14ac:dyDescent="0.25">
      <c r="A195" s="145">
        <v>324</v>
      </c>
      <c r="B195" s="146" t="s">
        <v>3584</v>
      </c>
      <c r="C195" s="345">
        <v>184</v>
      </c>
      <c r="D195" s="149">
        <v>15605</v>
      </c>
      <c r="E195" s="149">
        <v>43562</v>
      </c>
      <c r="F195" s="148">
        <f t="shared" si="2"/>
        <v>279.15411727010576</v>
      </c>
    </row>
    <row r="196" spans="1:6" s="8" customFormat="1" x14ac:dyDescent="0.25">
      <c r="A196" s="145">
        <v>329</v>
      </c>
      <c r="B196" s="146" t="s">
        <v>434</v>
      </c>
      <c r="C196" s="345">
        <v>185</v>
      </c>
      <c r="D196" s="147">
        <f>SUM(D197:D203)</f>
        <v>82209</v>
      </c>
      <c r="E196" s="147">
        <f>SUM(E197:E203)</f>
        <v>86999</v>
      </c>
      <c r="F196" s="150">
        <f t="shared" si="2"/>
        <v>105.82661265798149</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v>38731</v>
      </c>
      <c r="E198" s="149">
        <v>44369</v>
      </c>
      <c r="F198" s="148">
        <f t="shared" si="2"/>
        <v>114.55681495442927</v>
      </c>
    </row>
    <row r="199" spans="1:6" s="8" customFormat="1" x14ac:dyDescent="0.25">
      <c r="A199" s="145">
        <v>3293</v>
      </c>
      <c r="B199" s="146" t="s">
        <v>1967</v>
      </c>
      <c r="C199" s="345">
        <v>188</v>
      </c>
      <c r="D199" s="149">
        <v>11367</v>
      </c>
      <c r="E199" s="149">
        <v>9367</v>
      </c>
      <c r="F199" s="148">
        <f t="shared" si="2"/>
        <v>82.405208058414715</v>
      </c>
    </row>
    <row r="200" spans="1:6" s="8" customFormat="1" x14ac:dyDescent="0.25">
      <c r="A200" s="145">
        <v>3294</v>
      </c>
      <c r="B200" s="146" t="s">
        <v>2313</v>
      </c>
      <c r="C200" s="345">
        <v>189</v>
      </c>
      <c r="D200" s="149">
        <v>1080</v>
      </c>
      <c r="E200" s="149">
        <v>1080</v>
      </c>
      <c r="F200" s="148">
        <f t="shared" si="2"/>
        <v>100</v>
      </c>
    </row>
    <row r="201" spans="1:6" s="8" customFormat="1" x14ac:dyDescent="0.25">
      <c r="A201" s="145">
        <v>3295</v>
      </c>
      <c r="B201" s="146" t="s">
        <v>3585</v>
      </c>
      <c r="C201" s="345">
        <v>190</v>
      </c>
      <c r="D201" s="149">
        <v>25944</v>
      </c>
      <c r="E201" s="149">
        <v>23863</v>
      </c>
      <c r="F201" s="148">
        <f t="shared" si="2"/>
        <v>91.978877582485353</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5087</v>
      </c>
      <c r="E203" s="149">
        <v>8320</v>
      </c>
      <c r="F203" s="148">
        <f t="shared" si="2"/>
        <v>163.55415765677216</v>
      </c>
    </row>
    <row r="204" spans="1:6" s="8" customFormat="1" x14ac:dyDescent="0.25">
      <c r="A204" s="145">
        <v>34</v>
      </c>
      <c r="B204" s="151" t="s">
        <v>435</v>
      </c>
      <c r="C204" s="345">
        <v>193</v>
      </c>
      <c r="D204" s="147">
        <f>D205+D210+D218</f>
        <v>4292</v>
      </c>
      <c r="E204" s="147">
        <f>E205+E210+E218</f>
        <v>5786</v>
      </c>
      <c r="F204" s="150">
        <f t="shared" si="2"/>
        <v>134.8089468779124</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4292</v>
      </c>
      <c r="E218" s="147">
        <f>SUM(E219:E222)</f>
        <v>5786</v>
      </c>
      <c r="F218" s="150">
        <f t="shared" si="3"/>
        <v>134.8089468779124</v>
      </c>
    </row>
    <row r="219" spans="1:6" s="8" customFormat="1" x14ac:dyDescent="0.25">
      <c r="A219" s="145">
        <v>3431</v>
      </c>
      <c r="B219" s="151" t="s">
        <v>3587</v>
      </c>
      <c r="C219" s="345">
        <v>208</v>
      </c>
      <c r="D219" s="149">
        <v>4258</v>
      </c>
      <c r="E219" s="149">
        <v>4537</v>
      </c>
      <c r="F219" s="148">
        <f t="shared" si="3"/>
        <v>106.55237200563646</v>
      </c>
    </row>
    <row r="220" spans="1:6" s="8" customFormat="1" x14ac:dyDescent="0.25">
      <c r="A220" s="145">
        <v>3432</v>
      </c>
      <c r="B220" s="146" t="s">
        <v>75</v>
      </c>
      <c r="C220" s="345">
        <v>209</v>
      </c>
      <c r="D220" s="149"/>
      <c r="E220" s="149">
        <v>1249</v>
      </c>
      <c r="F220" s="148" t="str">
        <f t="shared" si="3"/>
        <v>-</v>
      </c>
    </row>
    <row r="221" spans="1:6" s="8" customFormat="1" x14ac:dyDescent="0.25">
      <c r="A221" s="145">
        <v>3433</v>
      </c>
      <c r="B221" s="146" t="s">
        <v>1860</v>
      </c>
      <c r="C221" s="345">
        <v>210</v>
      </c>
      <c r="D221" s="149">
        <v>34</v>
      </c>
      <c r="E221" s="149"/>
      <c r="F221" s="148">
        <f t="shared" si="3"/>
        <v>0</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8103</v>
      </c>
      <c r="E257" s="147">
        <f>E258+E264</f>
        <v>3000</v>
      </c>
      <c r="F257" s="150">
        <f t="shared" si="3"/>
        <v>37.023324694557566</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8103</v>
      </c>
      <c r="E264" s="147">
        <f>SUM(E265:E267)</f>
        <v>3000</v>
      </c>
      <c r="F264" s="150">
        <f t="shared" si="3"/>
        <v>37.023324694557566</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v>8103</v>
      </c>
      <c r="E266" s="149">
        <v>3000</v>
      </c>
      <c r="F266" s="148">
        <f t="shared" si="3"/>
        <v>37.023324694557566</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11110769</v>
      </c>
      <c r="E292" s="147">
        <f>E159-E290+E291</f>
        <v>11761868</v>
      </c>
      <c r="F292" s="150">
        <f t="shared" si="4"/>
        <v>105.86007143159939</v>
      </c>
    </row>
    <row r="293" spans="1:6" s="8" customFormat="1" x14ac:dyDescent="0.25">
      <c r="A293" s="145" t="s">
        <v>1215</v>
      </c>
      <c r="B293" s="146" t="s">
        <v>3441</v>
      </c>
      <c r="C293" s="345">
        <v>282</v>
      </c>
      <c r="D293" s="147">
        <f>IF(D12&gt;=D292,D12-D292,0)</f>
        <v>120762</v>
      </c>
      <c r="E293" s="147">
        <f>IF(E12&gt;=E292,E12-E292,0)</f>
        <v>495986</v>
      </c>
      <c r="F293" s="150">
        <f t="shared" si="4"/>
        <v>410.71363508388401</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70239</v>
      </c>
      <c r="E295" s="149">
        <v>107940</v>
      </c>
      <c r="F295" s="148">
        <f t="shared" si="4"/>
        <v>153.6753085892453</v>
      </c>
    </row>
    <row r="296" spans="1:6" s="8" customFormat="1" x14ac:dyDescent="0.25">
      <c r="A296" s="145">
        <v>92221</v>
      </c>
      <c r="B296" s="146" t="s">
        <v>4282</v>
      </c>
      <c r="C296" s="345">
        <v>285</v>
      </c>
      <c r="D296" s="149"/>
      <c r="E296" s="149">
        <v>7709</v>
      </c>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v>2520</v>
      </c>
      <c r="E298" s="149">
        <v>4450</v>
      </c>
      <c r="F298" s="148">
        <f t="shared" si="4"/>
        <v>176.58730158730157</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2591</v>
      </c>
      <c r="E301" s="147">
        <f>E302+E314+E347+E351</f>
        <v>2871</v>
      </c>
      <c r="F301" s="150">
        <f t="shared" ref="F301:F364" si="5">IF(D301&lt;&gt;0,IF(E301/D301&gt;=100,"&gt;&gt;100",E301/D301*100),"-")</f>
        <v>110.80663836356619</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2591</v>
      </c>
      <c r="E314" s="147">
        <f>E315+E320+E329+E334+E339+E342</f>
        <v>2871</v>
      </c>
      <c r="F314" s="150">
        <f t="shared" si="5"/>
        <v>110.80663836356619</v>
      </c>
    </row>
    <row r="315" spans="1:6" s="8" customFormat="1" x14ac:dyDescent="0.25">
      <c r="A315" s="145">
        <v>721</v>
      </c>
      <c r="B315" s="146" t="s">
        <v>3242</v>
      </c>
      <c r="C315" s="345">
        <v>303</v>
      </c>
      <c r="D315" s="147">
        <f>SUM(D316:D319)</f>
        <v>2591</v>
      </c>
      <c r="E315" s="147">
        <f>SUM(E316:E319)</f>
        <v>2871</v>
      </c>
      <c r="F315" s="150">
        <f t="shared" si="5"/>
        <v>110.80663836356619</v>
      </c>
    </row>
    <row r="316" spans="1:6" s="8" customFormat="1" x14ac:dyDescent="0.25">
      <c r="A316" s="145">
        <v>7211</v>
      </c>
      <c r="B316" s="146" t="s">
        <v>382</v>
      </c>
      <c r="C316" s="345">
        <v>304</v>
      </c>
      <c r="D316" s="149">
        <v>2591</v>
      </c>
      <c r="E316" s="149">
        <v>2871</v>
      </c>
      <c r="F316" s="148">
        <f t="shared" si="5"/>
        <v>110.80663836356619</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113020</v>
      </c>
      <c r="E353" s="147">
        <f>E354+E366+E399+E403+E405</f>
        <v>461358</v>
      </c>
      <c r="F353" s="150">
        <f t="shared" si="5"/>
        <v>408.2091665192001</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113020</v>
      </c>
      <c r="E366" s="147">
        <f>E367+E372+E381+E386+E391+E394</f>
        <v>461358</v>
      </c>
      <c r="F366" s="150">
        <f t="shared" si="6"/>
        <v>408.2091665192001</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92523</v>
      </c>
      <c r="E372" s="147">
        <f>SUM(E373:E380)</f>
        <v>219417</v>
      </c>
      <c r="F372" s="150">
        <f t="shared" si="6"/>
        <v>237.14860088842772</v>
      </c>
    </row>
    <row r="373" spans="1:6" s="8" customFormat="1" x14ac:dyDescent="0.25">
      <c r="A373" s="145">
        <v>4221</v>
      </c>
      <c r="B373" s="146" t="s">
        <v>3941</v>
      </c>
      <c r="C373" s="345">
        <v>361</v>
      </c>
      <c r="D373" s="149">
        <v>61984</v>
      </c>
      <c r="E373" s="149">
        <v>164960</v>
      </c>
      <c r="F373" s="148">
        <f t="shared" si="6"/>
        <v>266.13319566339698</v>
      </c>
    </row>
    <row r="374" spans="1:6" s="8" customFormat="1" x14ac:dyDescent="0.25">
      <c r="A374" s="145">
        <v>4222</v>
      </c>
      <c r="B374" s="146" t="s">
        <v>3965</v>
      </c>
      <c r="C374" s="345">
        <v>362</v>
      </c>
      <c r="D374" s="149">
        <v>4144</v>
      </c>
      <c r="E374" s="149"/>
      <c r="F374" s="148">
        <f t="shared" si="6"/>
        <v>0</v>
      </c>
    </row>
    <row r="375" spans="1:6" s="8" customFormat="1" x14ac:dyDescent="0.25">
      <c r="A375" s="145">
        <v>4223</v>
      </c>
      <c r="B375" s="146" t="s">
        <v>3943</v>
      </c>
      <c r="C375" s="345">
        <v>363</v>
      </c>
      <c r="D375" s="149"/>
      <c r="E375" s="149">
        <v>8437</v>
      </c>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v>7797</v>
      </c>
      <c r="E378" s="149"/>
      <c r="F378" s="148">
        <f t="shared" si="6"/>
        <v>0</v>
      </c>
    </row>
    <row r="379" spans="1:6" s="8" customFormat="1" x14ac:dyDescent="0.25">
      <c r="A379" s="145">
        <v>4227</v>
      </c>
      <c r="B379" s="151" t="s">
        <v>3947</v>
      </c>
      <c r="C379" s="345">
        <v>367</v>
      </c>
      <c r="D379" s="149">
        <v>18598</v>
      </c>
      <c r="E379" s="149">
        <v>46020</v>
      </c>
      <c r="F379" s="148">
        <f t="shared" si="6"/>
        <v>247.44596193139046</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223149</v>
      </c>
      <c r="F381" s="150" t="str">
        <f t="shared" si="6"/>
        <v>-</v>
      </c>
    </row>
    <row r="382" spans="1:6" s="8" customFormat="1" x14ac:dyDescent="0.25">
      <c r="A382" s="145">
        <v>4231</v>
      </c>
      <c r="B382" s="146" t="s">
        <v>3948</v>
      </c>
      <c r="C382" s="345">
        <v>370</v>
      </c>
      <c r="D382" s="149"/>
      <c r="E382" s="149">
        <v>223149</v>
      </c>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20497</v>
      </c>
      <c r="E386" s="147">
        <f>SUM(E387:E390)</f>
        <v>18792</v>
      </c>
      <c r="F386" s="150">
        <f t="shared" si="6"/>
        <v>91.681709518466121</v>
      </c>
    </row>
    <row r="387" spans="1:6" s="8" customFormat="1" x14ac:dyDescent="0.25">
      <c r="A387" s="145">
        <v>4241</v>
      </c>
      <c r="B387" s="146" t="s">
        <v>2886</v>
      </c>
      <c r="C387" s="345">
        <v>375</v>
      </c>
      <c r="D387" s="149">
        <v>20497</v>
      </c>
      <c r="E387" s="149">
        <v>18792</v>
      </c>
      <c r="F387" s="148">
        <f t="shared" si="6"/>
        <v>91.681709518466121</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110429</v>
      </c>
      <c r="E411" s="147">
        <f>IF(E353&gt;=E301, E353-E301, 0)</f>
        <v>458487</v>
      </c>
      <c r="F411" s="150">
        <f t="shared" si="6"/>
        <v>415.18713381448708</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v>63406</v>
      </c>
      <c r="E413" s="149">
        <v>90774</v>
      </c>
      <c r="F413" s="148">
        <f t="shared" si="6"/>
        <v>143.16310759234142</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11234122</v>
      </c>
      <c r="E415" s="147">
        <f>E12+E301</f>
        <v>12260725</v>
      </c>
      <c r="F415" s="150">
        <f t="shared" si="6"/>
        <v>109.13825753361056</v>
      </c>
    </row>
    <row r="416" spans="1:6" s="8" customFormat="1" x14ac:dyDescent="0.25">
      <c r="A416" s="145" t="s">
        <v>1215</v>
      </c>
      <c r="B416" s="146" t="s">
        <v>1993</v>
      </c>
      <c r="C416" s="345">
        <v>404</v>
      </c>
      <c r="D416" s="147">
        <f>D292+D353</f>
        <v>11223789</v>
      </c>
      <c r="E416" s="147">
        <f>E292+E353</f>
        <v>12223226</v>
      </c>
      <c r="F416" s="150">
        <f t="shared" si="6"/>
        <v>108.90463104750098</v>
      </c>
    </row>
    <row r="417" spans="1:6" s="8" customFormat="1" x14ac:dyDescent="0.25">
      <c r="A417" s="145" t="s">
        <v>1215</v>
      </c>
      <c r="B417" s="146" t="s">
        <v>1994</v>
      </c>
      <c r="C417" s="345">
        <v>405</v>
      </c>
      <c r="D417" s="147">
        <f>IF(D415&gt;=D416,D415-D416,0)</f>
        <v>10333</v>
      </c>
      <c r="E417" s="147">
        <f>IF(E415&gt;=E416,E415-E416,0)</f>
        <v>37499</v>
      </c>
      <c r="F417" s="150">
        <f t="shared" si="6"/>
        <v>362.90525500822611</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6833</v>
      </c>
      <c r="E419" s="147">
        <f>IF(E295-E296+E412-E413&gt;=0,E295-E296+E412-E413,0)</f>
        <v>9457</v>
      </c>
      <c r="F419" s="150">
        <f t="shared" si="6"/>
        <v>138.40187326211034</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11234122</v>
      </c>
      <c r="E642" s="147">
        <f>E415+E423</f>
        <v>12260725</v>
      </c>
      <c r="F642" s="148">
        <f t="shared" si="10"/>
        <v>109.13825753361056</v>
      </c>
    </row>
    <row r="643" spans="1:6" s="8" customFormat="1" x14ac:dyDescent="0.25">
      <c r="A643" s="145" t="s">
        <v>1215</v>
      </c>
      <c r="B643" s="146" t="s">
        <v>1246</v>
      </c>
      <c r="C643" s="345">
        <v>630</v>
      </c>
      <c r="D643" s="147">
        <f>D416+D531</f>
        <v>11223789</v>
      </c>
      <c r="E643" s="147">
        <f>E416+E531</f>
        <v>12223226</v>
      </c>
      <c r="F643" s="148">
        <f t="shared" si="10"/>
        <v>108.90463104750098</v>
      </c>
    </row>
    <row r="644" spans="1:6" s="8" customFormat="1" x14ac:dyDescent="0.25">
      <c r="A644" s="145" t="s">
        <v>1215</v>
      </c>
      <c r="B644" s="146" t="s">
        <v>1247</v>
      </c>
      <c r="C644" s="345">
        <v>631</v>
      </c>
      <c r="D644" s="147">
        <f>IF(D642&gt;=D643,D642-D643,0)</f>
        <v>10333</v>
      </c>
      <c r="E644" s="147">
        <f>IF(E642&gt;=E643,E642-E643,0)</f>
        <v>37499</v>
      </c>
      <c r="F644" s="148">
        <f t="shared" si="10"/>
        <v>362.90525500822611</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6833</v>
      </c>
      <c r="E646" s="147">
        <f>IF(E419-E420+E640-E641&gt;=0,E419-E420+E640-E641,0)</f>
        <v>9457</v>
      </c>
      <c r="F646" s="148">
        <f t="shared" si="10"/>
        <v>138.40187326211034</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17166</v>
      </c>
      <c r="E648" s="147">
        <f>IF(E644+E646-E645-E647&gt;=0,E644+E646-E645-E647,0)</f>
        <v>46956</v>
      </c>
      <c r="F648" s="148">
        <f t="shared" si="10"/>
        <v>273.54072002796227</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v>726580</v>
      </c>
      <c r="E650" s="158">
        <v>708234</v>
      </c>
      <c r="F650" s="159">
        <f t="shared" si="10"/>
        <v>97.475019956508575</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151329</v>
      </c>
      <c r="E652" s="149">
        <v>90783</v>
      </c>
      <c r="F652" s="148">
        <f t="shared" ref="F652:F677" si="11">IF(D652&lt;&gt;0,IF(E652/D652&gt;=100,"&gt;&gt;100",E652/D652*100),"-")</f>
        <v>59.990484309022065</v>
      </c>
    </row>
    <row r="653" spans="1:6" s="8" customFormat="1" x14ac:dyDescent="0.25">
      <c r="A653" s="145" t="s">
        <v>1208</v>
      </c>
      <c r="B653" s="146" t="s">
        <v>2750</v>
      </c>
      <c r="C653" s="345">
        <v>639</v>
      </c>
      <c r="D653" s="149">
        <v>3132977</v>
      </c>
      <c r="E653" s="149">
        <v>4365146</v>
      </c>
      <c r="F653" s="148">
        <f t="shared" si="11"/>
        <v>139.32901518268409</v>
      </c>
    </row>
    <row r="654" spans="1:6" s="8" customFormat="1" x14ac:dyDescent="0.25">
      <c r="A654" s="145" t="s">
        <v>1209</v>
      </c>
      <c r="B654" s="146" t="s">
        <v>3586</v>
      </c>
      <c r="C654" s="345">
        <v>640</v>
      </c>
      <c r="D654" s="149">
        <v>3193823</v>
      </c>
      <c r="E654" s="149">
        <v>4310507</v>
      </c>
      <c r="F654" s="148">
        <f t="shared" si="11"/>
        <v>134.96386618795094</v>
      </c>
    </row>
    <row r="655" spans="1:6" s="8" customFormat="1" x14ac:dyDescent="0.25">
      <c r="A655" s="145">
        <v>11</v>
      </c>
      <c r="B655" s="146" t="s">
        <v>181</v>
      </c>
      <c r="C655" s="345">
        <v>641</v>
      </c>
      <c r="D655" s="147">
        <f>+D652+D653-D654</f>
        <v>90483</v>
      </c>
      <c r="E655" s="147">
        <f>+E652+E653-E654</f>
        <v>145422</v>
      </c>
      <c r="F655" s="150">
        <f t="shared" si="11"/>
        <v>160.71748284208084</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93</v>
      </c>
      <c r="E657" s="149">
        <v>89</v>
      </c>
      <c r="F657" s="148">
        <f t="shared" si="11"/>
        <v>95.6989247311828</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79</v>
      </c>
      <c r="E659" s="149">
        <v>78</v>
      </c>
      <c r="F659" s="148">
        <f t="shared" si="11"/>
        <v>98.734177215189874</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8444762</v>
      </c>
      <c r="E678" s="149">
        <v>8772086</v>
      </c>
      <c r="F678" s="148"/>
    </row>
    <row r="679" spans="1:6" s="8" customFormat="1" x14ac:dyDescent="0.25">
      <c r="A679" s="152">
        <v>63613</v>
      </c>
      <c r="B679" s="163" t="s">
        <v>4078</v>
      </c>
      <c r="C679" s="345">
        <v>665</v>
      </c>
      <c r="D679" s="149">
        <v>9527</v>
      </c>
      <c r="E679" s="149">
        <v>9230</v>
      </c>
      <c r="F679" s="148"/>
    </row>
    <row r="680" spans="1:6" s="8" customFormat="1" x14ac:dyDescent="0.25">
      <c r="A680" s="152">
        <v>63622</v>
      </c>
      <c r="B680" s="163" t="s">
        <v>4079</v>
      </c>
      <c r="C680" s="345">
        <v>666</v>
      </c>
      <c r="D680" s="149"/>
      <c r="E680" s="149">
        <v>106000</v>
      </c>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329680</v>
      </c>
      <c r="E698" s="149">
        <v>399697</v>
      </c>
      <c r="F698" s="148">
        <f t="shared" si="12"/>
        <v>121.23786702256734</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v>108015</v>
      </c>
      <c r="F700" s="148"/>
    </row>
    <row r="701" spans="1:6" s="8" customFormat="1" x14ac:dyDescent="0.25">
      <c r="A701" s="145">
        <v>31214</v>
      </c>
      <c r="B701" s="146" t="s">
        <v>3796</v>
      </c>
      <c r="C701" s="345">
        <v>687</v>
      </c>
      <c r="D701" s="149">
        <v>23181</v>
      </c>
      <c r="E701" s="149">
        <v>47749</v>
      </c>
      <c r="F701" s="148">
        <f>IF(D701&lt;&gt;0,IF(E701/D701&gt;=100,"&gt;&gt;100",E701/D701*100),"-")</f>
        <v>205.98334843190545</v>
      </c>
    </row>
    <row r="702" spans="1:6" s="8" customFormat="1" x14ac:dyDescent="0.25">
      <c r="A702" s="145">
        <v>31215</v>
      </c>
      <c r="B702" s="146" t="s">
        <v>1641</v>
      </c>
      <c r="C702" s="345">
        <v>688</v>
      </c>
      <c r="D702" s="149">
        <v>15524</v>
      </c>
      <c r="E702" s="149">
        <v>34697</v>
      </c>
      <c r="F702" s="148">
        <f>IF(D702&lt;&gt;0,IF(E702/D702&gt;=100,"&gt;&gt;100",E702/D702*100),"-")</f>
        <v>223.50553980932747</v>
      </c>
    </row>
    <row r="703" spans="1:6" s="8" customFormat="1" x14ac:dyDescent="0.25">
      <c r="A703" s="145">
        <v>32121</v>
      </c>
      <c r="B703" s="146" t="s">
        <v>3797</v>
      </c>
      <c r="C703" s="345">
        <v>689</v>
      </c>
      <c r="D703" s="149">
        <v>177277</v>
      </c>
      <c r="E703" s="149">
        <v>207040</v>
      </c>
      <c r="F703" s="148">
        <f>IF(D703&lt;&gt;0,IF(E703/D703&gt;=100,"&gt;&gt;100",E703/D703*100),"-")</f>
        <v>116.78897995791897</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45455</v>
      </c>
      <c r="E705" s="149">
        <v>33955</v>
      </c>
      <c r="F705" s="148">
        <f>IF(D705&lt;&gt;0,IF(E705/D705&gt;=100,"&gt;&gt;100",E705/D705*100),"-")</f>
        <v>74.700252997470031</v>
      </c>
    </row>
    <row r="706" spans="1:6" s="8" customFormat="1" x14ac:dyDescent="0.25">
      <c r="A706" s="145" t="s">
        <v>3798</v>
      </c>
      <c r="B706" s="146" t="s">
        <v>3799</v>
      </c>
      <c r="C706" s="345">
        <v>692</v>
      </c>
      <c r="D706" s="149">
        <v>25771</v>
      </c>
      <c r="E706" s="149"/>
      <c r="F706" s="148">
        <f>IF(D706&lt;&gt;0,IF(E706/D706&gt;=100,"&gt;&gt;100",E706/D706*100),"-")</f>
        <v>0</v>
      </c>
    </row>
    <row r="707" spans="1:6" s="8" customFormat="1" x14ac:dyDescent="0.25">
      <c r="A707" s="145" t="s">
        <v>3800</v>
      </c>
      <c r="B707" s="146" t="s">
        <v>3801</v>
      </c>
      <c r="C707" s="345">
        <v>693</v>
      </c>
      <c r="D707" s="149">
        <v>53555</v>
      </c>
      <c r="E707" s="149">
        <v>63483</v>
      </c>
      <c r="F707" s="148">
        <f>IF(D707&lt;&gt;0,IF(E707/D707&gt;=100,"&gt;&gt;100",E707/D707*100),"-")</f>
        <v>118.53795163850248</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v>3000</v>
      </c>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v>8103</v>
      </c>
      <c r="E797" s="149"/>
      <c r="F797" s="148">
        <f t="shared" si="14"/>
        <v>0</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MARICA MATIĆ</v>
      </c>
      <c r="D995" s="293"/>
      <c r="E995" s="293"/>
    </row>
    <row r="996" spans="1:5" ht="15" customHeight="1" x14ac:dyDescent="0.25">
      <c r="A996" s="291" t="str">
        <f>IF(RefStr!H27="","Telefon za kontakt: _________________","Telefon za kontakt: " &amp; RefStr!H27)</f>
        <v>Telefon za kontakt: 020450644</v>
      </c>
      <c r="C996" s="292"/>
    </row>
    <row r="997" spans="1:5" ht="15" customHeight="1" x14ac:dyDescent="0.25">
      <c r="A997" s="291" t="str">
        <f>IF(RefStr!H33="","Odgovorna osoba: _____________________________","Odgovorna osoba: " &amp; RefStr!H33)</f>
        <v>Odgovorna osoba: ZRINKA CAPOR</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4" activePane="bottomLeft" state="frozen"/>
      <selection pane="bottomLeft" activeCell="E303" sqref="E303"/>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11935</v>
      </c>
      <c r="C4" s="414"/>
      <c r="D4" s="414"/>
      <c r="E4" s="415">
        <f>SUM(Skriveni!G977:G1286)</f>
        <v>116766956.77199998</v>
      </c>
      <c r="F4" s="416"/>
    </row>
    <row r="5" spans="1:6" ht="15" customHeight="1" x14ac:dyDescent="0.2">
      <c r="B5" s="413" t="str">
        <f>"Naziv: "&amp;IF(RefStr!B10&lt;&gt;"",RefStr!B10,"_______________________________________")</f>
        <v>Naziv: OŠ MARINA DRŽIĆA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35426430</v>
      </c>
      <c r="E12" s="96">
        <f>E13+E74</f>
        <v>35052696</v>
      </c>
      <c r="F12" s="123">
        <f t="shared" ref="F12:F75" si="0">IF(D12&gt;0,IF(E12/D12&gt;=100,"&gt;&gt;100",E12/D12*100),"-")</f>
        <v>98.945041879749112</v>
      </c>
    </row>
    <row r="13" spans="1:6" s="3" customFormat="1" x14ac:dyDescent="0.25">
      <c r="A13" s="132">
        <v>0</v>
      </c>
      <c r="B13" s="314" t="s">
        <v>521</v>
      </c>
      <c r="C13" s="303">
        <v>2</v>
      </c>
      <c r="D13" s="97">
        <f>D14+D18+D57+D58+D62+D69</f>
        <v>34452563</v>
      </c>
      <c r="E13" s="97">
        <f>E14+E18+E57+E58+E62+E69</f>
        <v>34005841</v>
      </c>
      <c r="F13" s="124">
        <f t="shared" si="0"/>
        <v>98.703370776798224</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34452563</v>
      </c>
      <c r="E18" s="97">
        <f>E19+E25+E35+E41+E47+E51</f>
        <v>34005841</v>
      </c>
      <c r="F18" s="124">
        <f t="shared" si="0"/>
        <v>98.703370776798224</v>
      </c>
    </row>
    <row r="19" spans="1:6" s="3" customFormat="1" x14ac:dyDescent="0.25">
      <c r="A19" s="315" t="s">
        <v>362</v>
      </c>
      <c r="B19" s="314" t="s">
        <v>3928</v>
      </c>
      <c r="C19" s="303">
        <v>8</v>
      </c>
      <c r="D19" s="97">
        <f>SUM(D20:D23)-D24</f>
        <v>33590629</v>
      </c>
      <c r="E19" s="97">
        <f>SUM(E20:E23)-E24</f>
        <v>33089731</v>
      </c>
      <c r="F19" s="124">
        <f t="shared" si="0"/>
        <v>98.508816253485449</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40071849</v>
      </c>
      <c r="E21" s="94">
        <v>40071849</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6481220</v>
      </c>
      <c r="E24" s="94">
        <v>6982118</v>
      </c>
      <c r="F24" s="125">
        <f t="shared" si="0"/>
        <v>107.72845235927804</v>
      </c>
    </row>
    <row r="25" spans="1:6" s="3" customFormat="1" x14ac:dyDescent="0.25">
      <c r="A25" s="315" t="s">
        <v>1156</v>
      </c>
      <c r="B25" s="314" t="s">
        <v>1261</v>
      </c>
      <c r="C25" s="303">
        <v>14</v>
      </c>
      <c r="D25" s="97">
        <f>SUM(D26:D33)-D34</f>
        <v>461899</v>
      </c>
      <c r="E25" s="97">
        <f>SUM(E26:E33)-E34</f>
        <v>441697</v>
      </c>
      <c r="F25" s="124">
        <f t="shared" si="0"/>
        <v>95.626316575701622</v>
      </c>
    </row>
    <row r="26" spans="1:6" s="3" customFormat="1" x14ac:dyDescent="0.25">
      <c r="A26" s="132" t="s">
        <v>1157</v>
      </c>
      <c r="B26" s="314" t="s">
        <v>3941</v>
      </c>
      <c r="C26" s="303">
        <v>15</v>
      </c>
      <c r="D26" s="94">
        <v>1749633</v>
      </c>
      <c r="E26" s="94">
        <v>1728870</v>
      </c>
      <c r="F26" s="125">
        <f t="shared" si="0"/>
        <v>98.81329398793919</v>
      </c>
    </row>
    <row r="27" spans="1:6" s="3" customFormat="1" x14ac:dyDescent="0.25">
      <c r="A27" s="132" t="s">
        <v>1158</v>
      </c>
      <c r="B27" s="314" t="s">
        <v>3965</v>
      </c>
      <c r="C27" s="303">
        <v>16</v>
      </c>
      <c r="D27" s="94">
        <v>266350</v>
      </c>
      <c r="E27" s="94">
        <v>252865</v>
      </c>
      <c r="F27" s="125">
        <f t="shared" si="0"/>
        <v>94.937112821475495</v>
      </c>
    </row>
    <row r="28" spans="1:6" s="3" customFormat="1" x14ac:dyDescent="0.25">
      <c r="A28" s="132" t="s">
        <v>1159</v>
      </c>
      <c r="B28" s="314" t="s">
        <v>3943</v>
      </c>
      <c r="C28" s="303">
        <v>17</v>
      </c>
      <c r="D28" s="94">
        <v>414608</v>
      </c>
      <c r="E28" s="94">
        <v>423045</v>
      </c>
      <c r="F28" s="125">
        <f t="shared" si="0"/>
        <v>102.03493420290974</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8951</v>
      </c>
      <c r="E30" s="94">
        <v>8951</v>
      </c>
      <c r="F30" s="125">
        <f t="shared" si="0"/>
        <v>100</v>
      </c>
    </row>
    <row r="31" spans="1:6" s="3" customFormat="1" x14ac:dyDescent="0.25">
      <c r="A31" s="272" t="s">
        <v>2451</v>
      </c>
      <c r="B31" s="314" t="s">
        <v>3946</v>
      </c>
      <c r="C31" s="303">
        <v>20</v>
      </c>
      <c r="D31" s="94">
        <v>436524</v>
      </c>
      <c r="E31" s="94">
        <v>429551</v>
      </c>
      <c r="F31" s="125">
        <f t="shared" si="0"/>
        <v>98.402607874939292</v>
      </c>
    </row>
    <row r="32" spans="1:6" s="3" customFormat="1" x14ac:dyDescent="0.25">
      <c r="A32" s="272" t="s">
        <v>2452</v>
      </c>
      <c r="B32" s="314" t="s">
        <v>3947</v>
      </c>
      <c r="C32" s="303">
        <v>21</v>
      </c>
      <c r="D32" s="94">
        <v>604218</v>
      </c>
      <c r="E32" s="94">
        <v>621026</v>
      </c>
      <c r="F32" s="125">
        <f t="shared" si="0"/>
        <v>102.78177743794458</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3018385</v>
      </c>
      <c r="E34" s="94">
        <v>3022611</v>
      </c>
      <c r="F34" s="125">
        <f t="shared" si="0"/>
        <v>100.14000864700824</v>
      </c>
    </row>
    <row r="35" spans="1:6" s="3" customFormat="1" x14ac:dyDescent="0.25">
      <c r="A35" s="316" t="s">
        <v>2455</v>
      </c>
      <c r="B35" s="314" t="s">
        <v>3133</v>
      </c>
      <c r="C35" s="303">
        <v>24</v>
      </c>
      <c r="D35" s="97">
        <f>SUM(D36:D39)-D40</f>
        <v>113704</v>
      </c>
      <c r="E35" s="97">
        <f>SUM(E36:E39)-E40</f>
        <v>223149</v>
      </c>
      <c r="F35" s="124">
        <f t="shared" si="0"/>
        <v>196.25430943502425</v>
      </c>
    </row>
    <row r="36" spans="1:6" s="3" customFormat="1" x14ac:dyDescent="0.25">
      <c r="A36" s="272" t="s">
        <v>2870</v>
      </c>
      <c r="B36" s="314" t="s">
        <v>3948</v>
      </c>
      <c r="C36" s="303">
        <v>25</v>
      </c>
      <c r="D36" s="94">
        <v>220072</v>
      </c>
      <c r="E36" s="94">
        <v>443221</v>
      </c>
      <c r="F36" s="125">
        <f t="shared" si="0"/>
        <v>201.39817877785453</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106368</v>
      </c>
      <c r="E40" s="94">
        <v>220072</v>
      </c>
      <c r="F40" s="125">
        <f t="shared" si="0"/>
        <v>206.89681107099878</v>
      </c>
    </row>
    <row r="41" spans="1:6" s="3" customFormat="1" x14ac:dyDescent="0.25">
      <c r="A41" s="315" t="s">
        <v>2877</v>
      </c>
      <c r="B41" s="314" t="s">
        <v>3134</v>
      </c>
      <c r="C41" s="303">
        <v>30</v>
      </c>
      <c r="D41" s="97">
        <f>SUM(D42:D45)-D46</f>
        <v>286100</v>
      </c>
      <c r="E41" s="97">
        <f>SUM(E42:E45)-E46</f>
        <v>251264</v>
      </c>
      <c r="F41" s="124">
        <f t="shared" si="0"/>
        <v>87.823837818944426</v>
      </c>
    </row>
    <row r="42" spans="1:6" s="3" customFormat="1" x14ac:dyDescent="0.25">
      <c r="A42" s="132" t="s">
        <v>2878</v>
      </c>
      <c r="B42" s="314" t="s">
        <v>2886</v>
      </c>
      <c r="C42" s="303">
        <v>31</v>
      </c>
      <c r="D42" s="94">
        <v>284660</v>
      </c>
      <c r="E42" s="94">
        <v>303452</v>
      </c>
      <c r="F42" s="125">
        <f t="shared" si="0"/>
        <v>106.60155975549779</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v>1440</v>
      </c>
      <c r="E45" s="94">
        <v>0</v>
      </c>
      <c r="F45" s="125">
        <f t="shared" si="0"/>
        <v>0</v>
      </c>
    </row>
    <row r="46" spans="1:6" s="3" customFormat="1" x14ac:dyDescent="0.25">
      <c r="A46" s="132" t="s">
        <v>2935</v>
      </c>
      <c r="B46" s="314" t="s">
        <v>3038</v>
      </c>
      <c r="C46" s="303">
        <v>35</v>
      </c>
      <c r="D46" s="94"/>
      <c r="E46" s="94">
        <v>52188</v>
      </c>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231</v>
      </c>
      <c r="E51" s="97">
        <f>SUM(E52:E55)-E56</f>
        <v>0</v>
      </c>
      <c r="F51" s="124">
        <f t="shared" si="0"/>
        <v>0</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v>8779</v>
      </c>
      <c r="E53" s="94">
        <v>8779</v>
      </c>
      <c r="F53" s="125">
        <f t="shared" si="0"/>
        <v>100</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v>8548</v>
      </c>
      <c r="E56" s="94">
        <v>8779</v>
      </c>
      <c r="F56" s="125">
        <f t="shared" si="0"/>
        <v>102.7023865231633</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185397</v>
      </c>
      <c r="E60" s="94">
        <v>184170</v>
      </c>
      <c r="F60" s="125">
        <f t="shared" si="0"/>
        <v>99.33817699315523</v>
      </c>
    </row>
    <row r="61" spans="1:6" s="3" customFormat="1" x14ac:dyDescent="0.25">
      <c r="A61" s="132" t="s">
        <v>456</v>
      </c>
      <c r="B61" s="314" t="s">
        <v>617</v>
      </c>
      <c r="C61" s="303">
        <v>50</v>
      </c>
      <c r="D61" s="94">
        <v>185397</v>
      </c>
      <c r="E61" s="94">
        <v>184170</v>
      </c>
      <c r="F61" s="125">
        <f t="shared" si="0"/>
        <v>99.33817699315523</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973867</v>
      </c>
      <c r="E74" s="97">
        <f>E75+E84+E92+E123+E139+E151+E168+E169</f>
        <v>1046855</v>
      </c>
      <c r="F74" s="124">
        <f t="shared" si="0"/>
        <v>107.49465789476386</v>
      </c>
    </row>
    <row r="75" spans="1:6" s="3" customFormat="1" x14ac:dyDescent="0.25">
      <c r="A75" s="272" t="s">
        <v>2744</v>
      </c>
      <c r="B75" s="314" t="s">
        <v>322</v>
      </c>
      <c r="C75" s="303">
        <v>64</v>
      </c>
      <c r="D75" s="97">
        <f>+D76+D81+D82+D83</f>
        <v>90483</v>
      </c>
      <c r="E75" s="97">
        <f>+E76+E81+E82+E83</f>
        <v>145422</v>
      </c>
      <c r="F75" s="124">
        <f t="shared" si="0"/>
        <v>160.71748284208084</v>
      </c>
    </row>
    <row r="76" spans="1:6" s="3" customFormat="1" x14ac:dyDescent="0.25">
      <c r="A76" s="132" t="s">
        <v>3429</v>
      </c>
      <c r="B76" s="317" t="s">
        <v>1885</v>
      </c>
      <c r="C76" s="303">
        <v>65</v>
      </c>
      <c r="D76" s="97">
        <f>SUM(D77:D80)</f>
        <v>90143</v>
      </c>
      <c r="E76" s="97">
        <f>SUM(E77:E80)</f>
        <v>145120</v>
      </c>
      <c r="F76" s="124">
        <f t="shared" ref="F76:F139" si="1">IF(D76&gt;0,IF(E76/D76&gt;=100,"&gt;&gt;100",E76/D76*100),"-")</f>
        <v>160.98865136505333</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90143</v>
      </c>
      <c r="E78" s="94">
        <v>145120</v>
      </c>
      <c r="F78" s="125">
        <f t="shared" si="1"/>
        <v>160.98865136505333</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340</v>
      </c>
      <c r="E82" s="94">
        <v>302</v>
      </c>
      <c r="F82" s="125">
        <f t="shared" si="1"/>
        <v>88.823529411764696</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106248</v>
      </c>
      <c r="E84" s="97">
        <f>+E85+SUM(E88:E91)</f>
        <v>156251</v>
      </c>
      <c r="F84" s="124">
        <f t="shared" si="1"/>
        <v>147.06253294179655</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106248</v>
      </c>
      <c r="E91" s="94">
        <v>156251</v>
      </c>
      <c r="F91" s="125">
        <f t="shared" si="1"/>
        <v>147.06253294179655</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50556</v>
      </c>
      <c r="E151" s="97">
        <f>SUM(E152:E154)+SUM(E162:E166)-E167</f>
        <v>36948</v>
      </c>
      <c r="F151" s="124">
        <f t="shared" si="2"/>
        <v>73.083313553287439</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8104</v>
      </c>
      <c r="E154" s="97">
        <f>SUM(E155:E161)</f>
        <v>0</v>
      </c>
      <c r="F154" s="124">
        <f t="shared" si="2"/>
        <v>0</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v>1621</v>
      </c>
      <c r="E160" s="94"/>
      <c r="F160" s="125">
        <f t="shared" si="2"/>
        <v>0</v>
      </c>
    </row>
    <row r="161" spans="1:6" s="3" customFormat="1" x14ac:dyDescent="0.25">
      <c r="A161" s="272" t="s">
        <v>3869</v>
      </c>
      <c r="B161" s="317" t="s">
        <v>4237</v>
      </c>
      <c r="C161" s="303">
        <v>150</v>
      </c>
      <c r="D161" s="94">
        <v>6483</v>
      </c>
      <c r="E161" s="94"/>
      <c r="F161" s="125">
        <f t="shared" si="2"/>
        <v>0</v>
      </c>
    </row>
    <row r="162" spans="1:6" s="3" customFormat="1" x14ac:dyDescent="0.25">
      <c r="A162" s="272" t="s">
        <v>2939</v>
      </c>
      <c r="B162" s="317" t="s">
        <v>704</v>
      </c>
      <c r="C162" s="303">
        <v>151</v>
      </c>
      <c r="D162" s="94">
        <v>2</v>
      </c>
      <c r="E162" s="94">
        <v>6</v>
      </c>
      <c r="F162" s="125">
        <f t="shared" si="2"/>
        <v>300</v>
      </c>
    </row>
    <row r="163" spans="1:6" s="3" customFormat="1" x14ac:dyDescent="0.25">
      <c r="A163" s="272" t="s">
        <v>3804</v>
      </c>
      <c r="B163" s="318" t="s">
        <v>2432</v>
      </c>
      <c r="C163" s="303">
        <v>152</v>
      </c>
      <c r="D163" s="94">
        <v>39930</v>
      </c>
      <c r="E163" s="94">
        <v>32492</v>
      </c>
      <c r="F163" s="125">
        <f t="shared" si="2"/>
        <v>81.372401702980213</v>
      </c>
    </row>
    <row r="164" spans="1:6" s="3" customFormat="1" x14ac:dyDescent="0.25">
      <c r="A164" s="272" t="s">
        <v>3805</v>
      </c>
      <c r="B164" s="317" t="s">
        <v>1338</v>
      </c>
      <c r="C164" s="303">
        <v>153</v>
      </c>
      <c r="D164" s="94">
        <v>2520</v>
      </c>
      <c r="E164" s="94">
        <v>4450</v>
      </c>
      <c r="F164" s="125">
        <f t="shared" si="2"/>
        <v>176.58730158730157</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726580</v>
      </c>
      <c r="E169" s="97">
        <f>SUM(E170:E172)</f>
        <v>708234</v>
      </c>
      <c r="F169" s="124">
        <f t="shared" si="2"/>
        <v>97.475019956508575</v>
      </c>
    </row>
    <row r="170" spans="1:6" s="3" customFormat="1" x14ac:dyDescent="0.25">
      <c r="A170" s="272" t="s">
        <v>2743</v>
      </c>
      <c r="B170" s="314" t="s">
        <v>4239</v>
      </c>
      <c r="C170" s="303">
        <v>159</v>
      </c>
      <c r="D170" s="94">
        <v>41247</v>
      </c>
      <c r="E170" s="94"/>
      <c r="F170" s="125">
        <f t="shared" si="2"/>
        <v>0</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685333</v>
      </c>
      <c r="E172" s="94">
        <v>708234</v>
      </c>
      <c r="F172" s="125">
        <f t="shared" si="2"/>
        <v>103.34158722839845</v>
      </c>
    </row>
    <row r="173" spans="1:6" s="3" customFormat="1" x14ac:dyDescent="0.25">
      <c r="A173" s="272"/>
      <c r="B173" s="314" t="s">
        <v>1068</v>
      </c>
      <c r="C173" s="303">
        <v>162</v>
      </c>
      <c r="D173" s="97">
        <f>D174+D234</f>
        <v>35426430</v>
      </c>
      <c r="E173" s="97">
        <f>E174+E234</f>
        <v>35052696</v>
      </c>
      <c r="F173" s="124">
        <f t="shared" si="2"/>
        <v>98.945041879749112</v>
      </c>
    </row>
    <row r="174" spans="1:6" s="3" customFormat="1" x14ac:dyDescent="0.25">
      <c r="A174" s="272" t="s">
        <v>3813</v>
      </c>
      <c r="B174" s="314" t="s">
        <v>1145</v>
      </c>
      <c r="C174" s="303">
        <v>163</v>
      </c>
      <c r="D174" s="97">
        <f>D175+D186+D187+D203+D231</f>
        <v>913856</v>
      </c>
      <c r="E174" s="97">
        <f>E175+E186+E187+E203+E231</f>
        <v>962951</v>
      </c>
      <c r="F174" s="124">
        <f t="shared" si="2"/>
        <v>105.37229060158275</v>
      </c>
    </row>
    <row r="175" spans="1:6" s="3" customFormat="1" x14ac:dyDescent="0.25">
      <c r="A175" s="272" t="s">
        <v>1181</v>
      </c>
      <c r="B175" s="314" t="s">
        <v>1547</v>
      </c>
      <c r="C175" s="303">
        <v>164</v>
      </c>
      <c r="D175" s="97">
        <f>SUM(D176:D178)+SUM(D182:D185)</f>
        <v>913856</v>
      </c>
      <c r="E175" s="97">
        <f>SUM(E176:E178)+SUM(E182:E185)</f>
        <v>962951</v>
      </c>
      <c r="F175" s="124">
        <f t="shared" si="2"/>
        <v>105.37229060158275</v>
      </c>
    </row>
    <row r="176" spans="1:6" s="3" customFormat="1" x14ac:dyDescent="0.25">
      <c r="A176" s="272" t="s">
        <v>1182</v>
      </c>
      <c r="B176" s="314" t="s">
        <v>1183</v>
      </c>
      <c r="C176" s="303">
        <v>165</v>
      </c>
      <c r="D176" s="94">
        <v>757141</v>
      </c>
      <c r="E176" s="94">
        <v>776079</v>
      </c>
      <c r="F176" s="125">
        <f t="shared" si="2"/>
        <v>102.50125141816386</v>
      </c>
    </row>
    <row r="177" spans="1:6" s="3" customFormat="1" x14ac:dyDescent="0.25">
      <c r="A177" s="272" t="s">
        <v>1184</v>
      </c>
      <c r="B177" s="314" t="s">
        <v>1185</v>
      </c>
      <c r="C177" s="303">
        <v>166</v>
      </c>
      <c r="D177" s="94">
        <v>136972</v>
      </c>
      <c r="E177" s="94">
        <v>160919</v>
      </c>
      <c r="F177" s="125">
        <f t="shared" si="2"/>
        <v>117.483135239319</v>
      </c>
    </row>
    <row r="178" spans="1:6" s="3" customFormat="1" x14ac:dyDescent="0.25">
      <c r="A178" s="272" t="s">
        <v>1186</v>
      </c>
      <c r="B178" s="317" t="s">
        <v>2842</v>
      </c>
      <c r="C178" s="303">
        <v>167</v>
      </c>
      <c r="D178" s="97">
        <f>SUM(D179:D181)</f>
        <v>34</v>
      </c>
      <c r="E178" s="97">
        <f>SUM(E179:E181)</f>
        <v>0</v>
      </c>
      <c r="F178" s="124">
        <f t="shared" si="2"/>
        <v>0</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34</v>
      </c>
      <c r="E181" s="94"/>
      <c r="F181" s="125">
        <f t="shared" si="2"/>
        <v>0</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v>2203</v>
      </c>
      <c r="E183" s="94">
        <v>1360</v>
      </c>
      <c r="F183" s="125">
        <f t="shared" si="2"/>
        <v>61.733999092147073</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17506</v>
      </c>
      <c r="E185" s="94">
        <v>24593</v>
      </c>
      <c r="F185" s="125">
        <f t="shared" si="2"/>
        <v>140.48326288129783</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34512574</v>
      </c>
      <c r="E234" s="97">
        <f>+E235+E243-E247+E251+E252+E253</f>
        <v>34089745</v>
      </c>
      <c r="F234" s="124">
        <f t="shared" si="3"/>
        <v>98.774855216536437</v>
      </c>
    </row>
    <row r="235" spans="1:6" s="3" customFormat="1" x14ac:dyDescent="0.25">
      <c r="A235" s="132" t="s">
        <v>1279</v>
      </c>
      <c r="B235" s="314" t="s">
        <v>3395</v>
      </c>
      <c r="C235" s="303">
        <v>224</v>
      </c>
      <c r="D235" s="97">
        <f>D236-D239</f>
        <v>34444853</v>
      </c>
      <c r="E235" s="97">
        <f>E236-E239</f>
        <v>34005841</v>
      </c>
      <c r="F235" s="124">
        <f t="shared" si="3"/>
        <v>98.725464149897817</v>
      </c>
    </row>
    <row r="236" spans="1:6" s="3" customFormat="1" x14ac:dyDescent="0.25">
      <c r="A236" s="132" t="s">
        <v>1280</v>
      </c>
      <c r="B236" s="314" t="s">
        <v>3396</v>
      </c>
      <c r="C236" s="303">
        <v>225</v>
      </c>
      <c r="D236" s="97">
        <f>SUM(D237:D238)</f>
        <v>34444853</v>
      </c>
      <c r="E236" s="97">
        <f>SUM(E237:E238)</f>
        <v>34005841</v>
      </c>
      <c r="F236" s="124">
        <f t="shared" si="3"/>
        <v>98.725464149897817</v>
      </c>
    </row>
    <row r="237" spans="1:6" s="3" customFormat="1" x14ac:dyDescent="0.25">
      <c r="A237" s="132" t="s">
        <v>1281</v>
      </c>
      <c r="B237" s="314" t="s">
        <v>1282</v>
      </c>
      <c r="C237" s="303">
        <v>226</v>
      </c>
      <c r="D237" s="94">
        <v>33724329</v>
      </c>
      <c r="E237" s="94">
        <v>33277607</v>
      </c>
      <c r="F237" s="125">
        <f t="shared" si="3"/>
        <v>98.675371717551442</v>
      </c>
    </row>
    <row r="238" spans="1:6" s="3" customFormat="1" x14ac:dyDescent="0.25">
      <c r="A238" s="132" t="s">
        <v>1283</v>
      </c>
      <c r="B238" s="314" t="s">
        <v>1284</v>
      </c>
      <c r="C238" s="303">
        <v>227</v>
      </c>
      <c r="D238" s="94">
        <v>720524</v>
      </c>
      <c r="E238" s="94">
        <v>728234</v>
      </c>
      <c r="F238" s="125">
        <f t="shared" si="3"/>
        <v>101.07005457139526</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107940</v>
      </c>
      <c r="E243" s="97">
        <f>SUM(E244:E246)</f>
        <v>145440</v>
      </c>
      <c r="F243" s="124">
        <f t="shared" si="3"/>
        <v>134.74152306837132</v>
      </c>
    </row>
    <row r="244" spans="1:6" s="3" customFormat="1" x14ac:dyDescent="0.25">
      <c r="A244" s="132" t="s">
        <v>2861</v>
      </c>
      <c r="B244" s="314" t="s">
        <v>4121</v>
      </c>
      <c r="C244" s="303">
        <v>233</v>
      </c>
      <c r="D244" s="94">
        <v>107940</v>
      </c>
      <c r="E244" s="94">
        <v>145440</v>
      </c>
      <c r="F244" s="125">
        <f t="shared" si="3"/>
        <v>134.74152306837132</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90774</v>
      </c>
      <c r="E247" s="97">
        <f>SUM(E248:E250)</f>
        <v>98484</v>
      </c>
      <c r="F247" s="124">
        <f t="shared" si="3"/>
        <v>108.49362152158106</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90774</v>
      </c>
      <c r="E249" s="94">
        <v>98484</v>
      </c>
      <c r="F249" s="125">
        <f t="shared" si="3"/>
        <v>108.49362152158106</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50555</v>
      </c>
      <c r="E251" s="94">
        <v>36948</v>
      </c>
      <c r="F251" s="125">
        <f t="shared" si="3"/>
        <v>73.08475917317773</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v>50555</v>
      </c>
      <c r="E261" s="94">
        <v>36948</v>
      </c>
      <c r="F261" s="125">
        <f t="shared" si="4"/>
        <v>73.08475917317773</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v>4998</v>
      </c>
      <c r="E264" s="94">
        <v>774</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v>101250</v>
      </c>
      <c r="E267" s="94">
        <v>156100</v>
      </c>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47814</v>
      </c>
      <c r="E287" s="94">
        <v>64283</v>
      </c>
      <c r="F287" s="125">
        <f t="shared" si="4"/>
        <v>134.44388672773664</v>
      </c>
    </row>
    <row r="288" spans="1:6" s="3" customFormat="1" x14ac:dyDescent="0.25">
      <c r="A288" s="132" t="s">
        <v>3177</v>
      </c>
      <c r="B288" s="314" t="s">
        <v>3274</v>
      </c>
      <c r="C288" s="303">
        <v>276</v>
      </c>
      <c r="D288" s="94">
        <v>866042</v>
      </c>
      <c r="E288" s="94">
        <v>898668</v>
      </c>
      <c r="F288" s="125">
        <f t="shared" si="4"/>
        <v>103.76725378214913</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v>5036</v>
      </c>
      <c r="E298" s="94">
        <v>5206</v>
      </c>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v>8692</v>
      </c>
      <c r="E302" s="94">
        <v>19386</v>
      </c>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MARICA MATIĆ</v>
      </c>
      <c r="B325" s="291"/>
      <c r="D325" s="293"/>
      <c r="E325" s="293"/>
      <c r="F325" s="291"/>
      <c r="G325" s="307"/>
    </row>
    <row r="326" spans="1:7" s="292" customFormat="1" ht="15" customHeight="1" x14ac:dyDescent="0.25">
      <c r="A326" s="291" t="str">
        <f>IF(RefStr!H27="","Telefon za kontakt: _________________","Telefon za kontakt: " &amp; RefStr!H27)</f>
        <v>Telefon za kontakt: 020450644</v>
      </c>
      <c r="B326" s="291"/>
      <c r="F326" s="291"/>
      <c r="G326" s="307"/>
    </row>
    <row r="327" spans="1:7" s="292" customFormat="1" ht="15" customHeight="1" x14ac:dyDescent="0.25">
      <c r="A327" s="291" t="str">
        <f>IF(RefStr!H33="","Odgovorna osoba: _____________________________","Odgovorna osoba: " &amp; RefStr!H33)</f>
        <v>Odgovorna osoba: ZRINKA CAPOR</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8" sqref="E12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11935</v>
      </c>
      <c r="C4" s="414"/>
      <c r="D4" s="414"/>
      <c r="E4" s="415">
        <f>SUM(Skriveni!G1287:G1423)</f>
        <v>16699007.463000003</v>
      </c>
      <c r="F4" s="416"/>
    </row>
    <row r="5" spans="1:6" ht="15" customHeight="1" x14ac:dyDescent="0.2">
      <c r="B5" s="413" t="str">
        <f>"Naziv: "&amp;IF(RefStr!B10&lt;&gt;"",RefStr!B10,"_______________________________________")</f>
        <v>Naziv: OŠ MARINA DRŽIĆA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11223789</v>
      </c>
      <c r="E121" s="97">
        <f>E122+E125+E128+E129+SUM(E132:E135)</f>
        <v>12223226</v>
      </c>
      <c r="F121" s="125">
        <f t="shared" si="1"/>
        <v>108.90463104750098</v>
      </c>
    </row>
    <row r="122" spans="1:6" s="3" customFormat="1" x14ac:dyDescent="0.25">
      <c r="A122" s="132" t="s">
        <v>2919</v>
      </c>
      <c r="B122" s="105" t="s">
        <v>3973</v>
      </c>
      <c r="C122" s="303">
        <v>111</v>
      </c>
      <c r="D122" s="97">
        <f>SUM(D123:D124)</f>
        <v>10932671</v>
      </c>
      <c r="E122" s="97">
        <f>SUM(E123:E124)</f>
        <v>11870373</v>
      </c>
      <c r="F122" s="125">
        <f t="shared" si="1"/>
        <v>108.57706227508355</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10932671</v>
      </c>
      <c r="E124" s="94">
        <v>11870373</v>
      </c>
      <c r="F124" s="125">
        <f t="shared" si="1"/>
        <v>108.57706227508355</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291118</v>
      </c>
      <c r="E133" s="94">
        <v>352853</v>
      </c>
      <c r="F133" s="125">
        <f t="shared" si="1"/>
        <v>121.20617756373704</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11223789</v>
      </c>
      <c r="E148" s="107">
        <f>E12+E29+E35+E42+E82+E89+E96+E114+E121+E136</f>
        <v>12223226</v>
      </c>
      <c r="F148" s="126">
        <f t="shared" si="2"/>
        <v>108.90463104750098</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MARICA MATIĆ</v>
      </c>
      <c r="B151" s="291"/>
      <c r="D151" s="293"/>
      <c r="E151" s="293"/>
      <c r="F151" s="291"/>
      <c r="G151" s="307"/>
    </row>
    <row r="152" spans="1:7" s="292" customFormat="1" ht="15" customHeight="1" x14ac:dyDescent="0.25">
      <c r="A152" s="291" t="str">
        <f>IF(RefStr!H27="","Telefon za kontakt: _________________","Telefon za kontakt: " &amp; RefStr!H27)</f>
        <v>Telefon za kontakt: 020450644</v>
      </c>
      <c r="B152" s="291"/>
      <c r="E152" s="291"/>
      <c r="F152" s="291"/>
      <c r="G152" s="307"/>
    </row>
    <row r="153" spans="1:7" s="292" customFormat="1" ht="15" customHeight="1" x14ac:dyDescent="0.25">
      <c r="A153" s="291" t="str">
        <f>IF(RefStr!H33="","Odgovorna osoba: _____________________________","Odgovorna osoba: " &amp; RefStr!H33)</f>
        <v>Odgovorna osoba: ZRINKA CAPOR</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B5" sqref="B5:C5"/>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11935</v>
      </c>
      <c r="C4" s="450"/>
      <c r="D4" s="415">
        <f>SUM(Skriveni!G1424:G1467)</f>
        <v>1660.6960000000001</v>
      </c>
      <c r="E4" s="416"/>
    </row>
    <row r="5" spans="1:6" ht="15" customHeight="1" x14ac:dyDescent="0.25">
      <c r="B5" s="413" t="str">
        <f>"Naziv: "&amp;IF(RefStr!B10&lt;&gt;"",RefStr!B10,"_______________________________________")</f>
        <v>Naziv: OŠ MARINA DRŽIĆA</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8520 Osnovno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2004</v>
      </c>
      <c r="E12" s="133">
        <f>E13+E29</f>
        <v>74302</v>
      </c>
    </row>
    <row r="13" spans="1:6" s="3" customFormat="1" ht="14.1" customHeight="1" x14ac:dyDescent="0.25">
      <c r="A13" s="301" t="s">
        <v>3306</v>
      </c>
      <c r="B13" s="302" t="s">
        <v>3307</v>
      </c>
      <c r="C13" s="303">
        <v>2</v>
      </c>
      <c r="D13" s="97">
        <f>D14+D21</f>
        <v>2004</v>
      </c>
      <c r="E13" s="134">
        <f>E14+E21</f>
        <v>74302</v>
      </c>
    </row>
    <row r="14" spans="1:6" s="3" customFormat="1" ht="14.1" customHeight="1" x14ac:dyDescent="0.25">
      <c r="A14" s="301" t="s">
        <v>1215</v>
      </c>
      <c r="B14" s="302" t="s">
        <v>3308</v>
      </c>
      <c r="C14" s="303">
        <v>3</v>
      </c>
      <c r="D14" s="97">
        <f>SUM(D15:D20)</f>
        <v>2004</v>
      </c>
      <c r="E14" s="134">
        <f>SUM(E15:E20)</f>
        <v>74302</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v>74302</v>
      </c>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v>2004</v>
      </c>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0</v>
      </c>
    </row>
    <row r="30" spans="1:5" s="3" customFormat="1" ht="14.1" customHeight="1" x14ac:dyDescent="0.25">
      <c r="A30" s="301" t="s">
        <v>1215</v>
      </c>
      <c r="B30" s="302" t="s">
        <v>3068</v>
      </c>
      <c r="C30" s="303">
        <v>19</v>
      </c>
      <c r="D30" s="97">
        <f>SUM(D31:D36)</f>
        <v>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MARICA MATIĆ</v>
      </c>
      <c r="B59" s="291"/>
      <c r="D59" s="293"/>
      <c r="E59" s="293"/>
      <c r="F59" s="291"/>
      <c r="G59" s="307"/>
    </row>
    <row r="60" spans="1:7" s="292" customFormat="1" ht="15" customHeight="1" x14ac:dyDescent="0.25">
      <c r="A60" s="291" t="str">
        <f>IF(RefStr!H27="","Telefon za kontakt: _________________","Telefon za kontakt: " &amp; RefStr!H27)</f>
        <v>Telefon za kontakt: 020450644</v>
      </c>
      <c r="B60" s="291"/>
      <c r="F60" s="291"/>
      <c r="G60" s="307"/>
    </row>
    <row r="61" spans="1:7" s="292" customFormat="1" ht="15" customHeight="1" x14ac:dyDescent="0.25">
      <c r="A61" s="291" t="str">
        <f>IF(RefStr!H33="","Odgovorna osoba: _____________________________","Odgovorna osoba: " &amp; RefStr!H33)</f>
        <v>Odgovorna osoba: ZRINKA CAPOR</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7" activePane="bottomLeft" state="frozen"/>
      <selection pane="bottomLeft" activeCell="B66" sqref="B66"/>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11935</v>
      </c>
      <c r="C4" s="415">
        <f>SUM(Skriveni!G1468:G1561)</f>
        <v>1137087.7109999999</v>
      </c>
      <c r="D4" s="416"/>
    </row>
    <row r="5" spans="1:5" s="23" customFormat="1" ht="15" customHeight="1" x14ac:dyDescent="0.25">
      <c r="B5" s="98" t="str">
        <f>"Naziv: "&amp;IF(RefStr!B10&lt;&gt;"",RefStr!B10,"_______________________________________")</f>
        <v>Naziv: OŠ MARINA DRŽIĆA</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913854</v>
      </c>
    </row>
    <row r="13" spans="1:5" s="2" customFormat="1" x14ac:dyDescent="0.25">
      <c r="A13" s="270"/>
      <c r="B13" s="271" t="s">
        <v>2062</v>
      </c>
      <c r="C13" s="264">
        <v>2</v>
      </c>
      <c r="D13" s="140">
        <f>D14+D15+D23+D24</f>
        <v>12655972</v>
      </c>
    </row>
    <row r="14" spans="1:5" s="2" customFormat="1" x14ac:dyDescent="0.25">
      <c r="A14" s="270"/>
      <c r="B14" s="271" t="s">
        <v>4041</v>
      </c>
      <c r="C14" s="264">
        <v>3</v>
      </c>
      <c r="D14" s="141"/>
    </row>
    <row r="15" spans="1:5" s="2" customFormat="1" x14ac:dyDescent="0.25">
      <c r="A15" s="270" t="s">
        <v>1181</v>
      </c>
      <c r="B15" s="271" t="s">
        <v>3078</v>
      </c>
      <c r="C15" s="264">
        <v>4</v>
      </c>
      <c r="D15" s="140">
        <f>SUM(D16:D22)</f>
        <v>12194955</v>
      </c>
    </row>
    <row r="16" spans="1:5" s="2" customFormat="1" x14ac:dyDescent="0.25">
      <c r="A16" s="272" t="s">
        <v>1182</v>
      </c>
      <c r="B16" s="273" t="s">
        <v>1183</v>
      </c>
      <c r="C16" s="264">
        <v>5</v>
      </c>
      <c r="D16" s="141">
        <v>9496554</v>
      </c>
    </row>
    <row r="17" spans="1:4" s="2" customFormat="1" x14ac:dyDescent="0.25">
      <c r="A17" s="272" t="s">
        <v>1184</v>
      </c>
      <c r="B17" s="273" t="s">
        <v>1185</v>
      </c>
      <c r="C17" s="264">
        <v>6</v>
      </c>
      <c r="D17" s="141">
        <v>2162511</v>
      </c>
    </row>
    <row r="18" spans="1:4" s="2" customFormat="1" x14ac:dyDescent="0.25">
      <c r="A18" s="272" t="s">
        <v>1186</v>
      </c>
      <c r="B18" s="273" t="s">
        <v>1187</v>
      </c>
      <c r="C18" s="264">
        <v>7</v>
      </c>
      <c r="D18" s="141">
        <v>122</v>
      </c>
    </row>
    <row r="19" spans="1:4" s="2" customFormat="1" x14ac:dyDescent="0.25">
      <c r="A19" s="272" t="s">
        <v>1188</v>
      </c>
      <c r="B19" s="273" t="s">
        <v>1189</v>
      </c>
      <c r="C19" s="264">
        <v>8</v>
      </c>
      <c r="D19" s="141"/>
    </row>
    <row r="20" spans="1:4" s="2" customFormat="1" x14ac:dyDescent="0.25">
      <c r="A20" s="272" t="s">
        <v>1190</v>
      </c>
      <c r="B20" s="273" t="s">
        <v>1191</v>
      </c>
      <c r="C20" s="264">
        <v>9</v>
      </c>
      <c r="D20" s="141">
        <v>15572</v>
      </c>
    </row>
    <row r="21" spans="1:4" s="2" customFormat="1" x14ac:dyDescent="0.25">
      <c r="A21" s="272" t="s">
        <v>1192</v>
      </c>
      <c r="B21" s="273" t="s">
        <v>2983</v>
      </c>
      <c r="C21" s="264">
        <v>10</v>
      </c>
      <c r="D21" s="141"/>
    </row>
    <row r="22" spans="1:4" s="2" customFormat="1" x14ac:dyDescent="0.25">
      <c r="A22" s="272" t="s">
        <v>1193</v>
      </c>
      <c r="B22" s="273" t="s">
        <v>3032</v>
      </c>
      <c r="C22" s="264">
        <v>11</v>
      </c>
      <c r="D22" s="141">
        <v>520196</v>
      </c>
    </row>
    <row r="23" spans="1:4" s="2" customFormat="1" x14ac:dyDescent="0.25">
      <c r="A23" s="270" t="s">
        <v>3033</v>
      </c>
      <c r="B23" s="271" t="s">
        <v>3034</v>
      </c>
      <c r="C23" s="264">
        <v>12</v>
      </c>
      <c r="D23" s="141">
        <v>461017</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12606875</v>
      </c>
    </row>
    <row r="31" spans="1:4" s="2" customFormat="1" x14ac:dyDescent="0.25">
      <c r="A31" s="272"/>
      <c r="B31" s="271" t="s">
        <v>4041</v>
      </c>
      <c r="C31" s="264">
        <v>20</v>
      </c>
      <c r="D31" s="141"/>
    </row>
    <row r="32" spans="1:4" s="2" customFormat="1" x14ac:dyDescent="0.25">
      <c r="A32" s="270" t="s">
        <v>1181</v>
      </c>
      <c r="B32" s="271" t="s">
        <v>3081</v>
      </c>
      <c r="C32" s="264">
        <v>21</v>
      </c>
      <c r="D32" s="140">
        <f>SUM(D33:D39)</f>
        <v>12145858</v>
      </c>
    </row>
    <row r="33" spans="1:4" s="2" customFormat="1" x14ac:dyDescent="0.25">
      <c r="A33" s="272" t="s">
        <v>1182</v>
      </c>
      <c r="B33" s="273" t="s">
        <v>1183</v>
      </c>
      <c r="C33" s="264">
        <v>22</v>
      </c>
      <c r="D33" s="141">
        <v>9477615</v>
      </c>
    </row>
    <row r="34" spans="1:4" s="2" customFormat="1" x14ac:dyDescent="0.25">
      <c r="A34" s="272" t="s">
        <v>1184</v>
      </c>
      <c r="B34" s="273" t="s">
        <v>1185</v>
      </c>
      <c r="C34" s="264">
        <v>23</v>
      </c>
      <c r="D34" s="141">
        <v>2130650</v>
      </c>
    </row>
    <row r="35" spans="1:4" s="2" customFormat="1" x14ac:dyDescent="0.25">
      <c r="A35" s="272" t="s">
        <v>1186</v>
      </c>
      <c r="B35" s="273" t="s">
        <v>1187</v>
      </c>
      <c r="C35" s="264">
        <v>24</v>
      </c>
      <c r="D35" s="141">
        <v>156</v>
      </c>
    </row>
    <row r="36" spans="1:4" s="2" customFormat="1" x14ac:dyDescent="0.25">
      <c r="A36" s="272" t="s">
        <v>1188</v>
      </c>
      <c r="B36" s="273" t="s">
        <v>1189</v>
      </c>
      <c r="C36" s="264">
        <v>25</v>
      </c>
      <c r="D36" s="141"/>
    </row>
    <row r="37" spans="1:4" s="2" customFormat="1" x14ac:dyDescent="0.25">
      <c r="A37" s="272" t="s">
        <v>1190</v>
      </c>
      <c r="B37" s="273" t="s">
        <v>1191</v>
      </c>
      <c r="C37" s="264">
        <v>26</v>
      </c>
      <c r="D37" s="141">
        <v>17025</v>
      </c>
    </row>
    <row r="38" spans="1:4" s="2" customFormat="1" x14ac:dyDescent="0.25">
      <c r="A38" s="272" t="s">
        <v>1192</v>
      </c>
      <c r="B38" s="273" t="s">
        <v>2983</v>
      </c>
      <c r="C38" s="264">
        <v>27</v>
      </c>
      <c r="D38" s="141"/>
    </row>
    <row r="39" spans="1:4" s="2" customFormat="1" x14ac:dyDescent="0.25">
      <c r="A39" s="272" t="s">
        <v>1193</v>
      </c>
      <c r="B39" s="273" t="s">
        <v>3032</v>
      </c>
      <c r="C39" s="264">
        <v>28</v>
      </c>
      <c r="D39" s="141">
        <v>520412</v>
      </c>
    </row>
    <row r="40" spans="1:4" s="2" customFormat="1" x14ac:dyDescent="0.25">
      <c r="A40" s="275" t="s">
        <v>3033</v>
      </c>
      <c r="B40" s="271" t="s">
        <v>3034</v>
      </c>
      <c r="C40" s="264">
        <v>29</v>
      </c>
      <c r="D40" s="141">
        <v>461017</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962951</v>
      </c>
    </row>
    <row r="48" spans="1:4" s="2" customFormat="1" x14ac:dyDescent="0.25">
      <c r="A48" s="278"/>
      <c r="B48" s="271" t="s">
        <v>3084</v>
      </c>
      <c r="C48" s="264">
        <v>37</v>
      </c>
      <c r="D48" s="140">
        <f>D49+D54+D90+D95</f>
        <v>64283</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64283</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63795</v>
      </c>
    </row>
    <row r="61" spans="1:4" s="2" customFormat="1" x14ac:dyDescent="0.25">
      <c r="A61" s="272"/>
      <c r="B61" s="273" t="s">
        <v>1568</v>
      </c>
      <c r="C61" s="264">
        <v>50</v>
      </c>
      <c r="D61" s="141">
        <v>63795</v>
      </c>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488</v>
      </c>
    </row>
    <row r="66" spans="1:4" s="2" customFormat="1" x14ac:dyDescent="0.25">
      <c r="A66" s="276"/>
      <c r="B66" s="273" t="s">
        <v>1568</v>
      </c>
      <c r="C66" s="264">
        <v>55</v>
      </c>
      <c r="D66" s="141">
        <v>488</v>
      </c>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898668</v>
      </c>
    </row>
    <row r="102" spans="1:5" s="2" customFormat="1" x14ac:dyDescent="0.25">
      <c r="A102" s="272"/>
      <c r="B102" s="280" t="s">
        <v>4041</v>
      </c>
      <c r="C102" s="264">
        <v>91</v>
      </c>
      <c r="D102" s="141"/>
    </row>
    <row r="103" spans="1:5" s="2" customFormat="1" x14ac:dyDescent="0.25">
      <c r="A103" s="272" t="s">
        <v>1181</v>
      </c>
      <c r="B103" s="280" t="s">
        <v>1365</v>
      </c>
      <c r="C103" s="264">
        <v>92</v>
      </c>
      <c r="D103" s="141">
        <v>898668</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MARICA MATIĆ</v>
      </c>
      <c r="B109" s="291"/>
      <c r="C109" s="293"/>
      <c r="D109" s="293"/>
      <c r="E109" s="291"/>
    </row>
    <row r="110" spans="1:5" s="292" customFormat="1" ht="15" customHeight="1" x14ac:dyDescent="0.25">
      <c r="A110" s="291" t="str">
        <f>IF(RefStr!H27="","Telefon za kontakt: _________________","Telefon za kontakt: " &amp; RefStr!H27)</f>
        <v>Telefon za kontakt: 020450644</v>
      </c>
      <c r="B110" s="291"/>
      <c r="E110" s="291"/>
    </row>
    <row r="111" spans="1:5" s="292" customFormat="1" ht="15" customHeight="1" x14ac:dyDescent="0.25">
      <c r="A111" s="291" t="str">
        <f>IF(RefStr!H33="","Odgovorna osoba: _____________________________","Odgovorna osoba: " &amp; RefStr!H33)</f>
        <v>Odgovorna osoba: ZRINKA CAPOR</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11935</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2019-02-05T07:01:12Z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